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neDrive\ANTAI DOCS\WEB\2018\01. Enero\Transparencia\"/>
    </mc:Choice>
  </mc:AlternateContent>
  <bookViews>
    <workbookView xWindow="120" yWindow="105" windowWidth="23715" windowHeight="928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Hoja1!$A$1:$Q$122</definedName>
  </definedNames>
  <calcPr calcId="162913"/>
</workbook>
</file>

<file path=xl/calcChain.xml><?xml version="1.0" encoding="utf-8"?>
<calcChain xmlns="http://schemas.openxmlformats.org/spreadsheetml/2006/main">
  <c r="Q121" i="1" l="1"/>
  <c r="P121" i="1"/>
  <c r="O121" i="1"/>
  <c r="N121" i="1"/>
  <c r="L121" i="1"/>
  <c r="K121" i="1"/>
  <c r="J121" i="1"/>
  <c r="Q120" i="1"/>
  <c r="P120" i="1"/>
  <c r="O120" i="1"/>
  <c r="N120" i="1"/>
  <c r="L120" i="1"/>
  <c r="K120" i="1"/>
  <c r="J120" i="1"/>
  <c r="Q119" i="1"/>
  <c r="P119" i="1"/>
  <c r="O119" i="1"/>
  <c r="N119" i="1"/>
  <c r="L119" i="1"/>
  <c r="K119" i="1"/>
  <c r="J119" i="1"/>
  <c r="Q118" i="1"/>
  <c r="O118" i="1"/>
  <c r="N118" i="1"/>
  <c r="J118" i="1"/>
  <c r="E118" i="1"/>
  <c r="P118" i="1" s="1"/>
  <c r="M117" i="1"/>
  <c r="I117" i="1"/>
  <c r="H117" i="1"/>
  <c r="F117" i="1"/>
  <c r="C117" i="1"/>
  <c r="Q115" i="1"/>
  <c r="O115" i="1"/>
  <c r="N115" i="1"/>
  <c r="J115" i="1"/>
  <c r="E115" i="1"/>
  <c r="L115" i="1" s="1"/>
  <c r="Q114" i="1"/>
  <c r="O114" i="1"/>
  <c r="N114" i="1"/>
  <c r="J114" i="1"/>
  <c r="E114" i="1"/>
  <c r="L114" i="1" s="1"/>
  <c r="Q113" i="1"/>
  <c r="O113" i="1"/>
  <c r="N113" i="1"/>
  <c r="J113" i="1"/>
  <c r="E113" i="1"/>
  <c r="L113" i="1" s="1"/>
  <c r="Q112" i="1"/>
  <c r="O112" i="1"/>
  <c r="N112" i="1"/>
  <c r="J112" i="1"/>
  <c r="E112" i="1"/>
  <c r="L112" i="1" s="1"/>
  <c r="Q111" i="1"/>
  <c r="P111" i="1"/>
  <c r="O111" i="1"/>
  <c r="N111" i="1"/>
  <c r="L111" i="1"/>
  <c r="K111" i="1"/>
  <c r="J111" i="1"/>
  <c r="Q110" i="1"/>
  <c r="O110" i="1"/>
  <c r="N110" i="1"/>
  <c r="J110" i="1"/>
  <c r="E110" i="1"/>
  <c r="P110" i="1" s="1"/>
  <c r="Q109" i="1"/>
  <c r="O109" i="1"/>
  <c r="N109" i="1"/>
  <c r="K109" i="1"/>
  <c r="J109" i="1"/>
  <c r="E109" i="1"/>
  <c r="P109" i="1" s="1"/>
  <c r="Q108" i="1"/>
  <c r="O108" i="1"/>
  <c r="N108" i="1"/>
  <c r="J108" i="1"/>
  <c r="E108" i="1"/>
  <c r="L108" i="1" s="1"/>
  <c r="M107" i="1"/>
  <c r="I107" i="1"/>
  <c r="H107" i="1"/>
  <c r="F107" i="1"/>
  <c r="D107" i="1"/>
  <c r="C107" i="1"/>
  <c r="C7" i="1" s="1"/>
  <c r="O105" i="1"/>
  <c r="N105" i="1"/>
  <c r="J105" i="1"/>
  <c r="E105" i="1"/>
  <c r="P105" i="1" s="1"/>
  <c r="O104" i="1"/>
  <c r="N104" i="1"/>
  <c r="J104" i="1"/>
  <c r="E104" i="1"/>
  <c r="P104" i="1" s="1"/>
  <c r="O103" i="1"/>
  <c r="N103" i="1"/>
  <c r="J103" i="1"/>
  <c r="E103" i="1"/>
  <c r="P103" i="1" s="1"/>
  <c r="O102" i="1"/>
  <c r="N102" i="1"/>
  <c r="J102" i="1"/>
  <c r="E102" i="1"/>
  <c r="P102" i="1" s="1"/>
  <c r="O101" i="1"/>
  <c r="N101" i="1"/>
  <c r="J101" i="1"/>
  <c r="E101" i="1"/>
  <c r="P101" i="1" s="1"/>
  <c r="O100" i="1"/>
  <c r="N100" i="1"/>
  <c r="J100" i="1"/>
  <c r="E100" i="1"/>
  <c r="P100" i="1" s="1"/>
  <c r="O99" i="1"/>
  <c r="N99" i="1"/>
  <c r="J99" i="1"/>
  <c r="E99" i="1"/>
  <c r="P99" i="1" s="1"/>
  <c r="O98" i="1"/>
  <c r="N98" i="1"/>
  <c r="J98" i="1"/>
  <c r="E98" i="1"/>
  <c r="P98" i="1" s="1"/>
  <c r="O97" i="1"/>
  <c r="N97" i="1"/>
  <c r="J97" i="1"/>
  <c r="E97" i="1"/>
  <c r="P97" i="1" s="1"/>
  <c r="Q96" i="1"/>
  <c r="O96" i="1"/>
  <c r="N96" i="1"/>
  <c r="J96" i="1"/>
  <c r="E96" i="1"/>
  <c r="P96" i="1" s="1"/>
  <c r="O95" i="1"/>
  <c r="N95" i="1"/>
  <c r="L95" i="1"/>
  <c r="J95" i="1"/>
  <c r="E95" i="1"/>
  <c r="P95" i="1" s="1"/>
  <c r="O94" i="1"/>
  <c r="N94" i="1"/>
  <c r="J94" i="1"/>
  <c r="E94" i="1"/>
  <c r="P94" i="1" s="1"/>
  <c r="Q93" i="1"/>
  <c r="O93" i="1"/>
  <c r="N93" i="1"/>
  <c r="J93" i="1"/>
  <c r="E93" i="1"/>
  <c r="P93" i="1" s="1"/>
  <c r="O92" i="1"/>
  <c r="N92" i="1"/>
  <c r="J92" i="1"/>
  <c r="E92" i="1"/>
  <c r="P92" i="1" s="1"/>
  <c r="O91" i="1"/>
  <c r="N91" i="1"/>
  <c r="J91" i="1"/>
  <c r="E91" i="1"/>
  <c r="P91" i="1" s="1"/>
  <c r="Q90" i="1"/>
  <c r="O90" i="1"/>
  <c r="N90" i="1"/>
  <c r="J90" i="1"/>
  <c r="E90" i="1"/>
  <c r="P90" i="1" s="1"/>
  <c r="O89" i="1"/>
  <c r="N89" i="1"/>
  <c r="L89" i="1"/>
  <c r="J89" i="1"/>
  <c r="E89" i="1"/>
  <c r="P89" i="1" s="1"/>
  <c r="O88" i="1"/>
  <c r="N88" i="1"/>
  <c r="J88" i="1"/>
  <c r="E88" i="1"/>
  <c r="P88" i="1" s="1"/>
  <c r="Q87" i="1"/>
  <c r="O87" i="1"/>
  <c r="N87" i="1"/>
  <c r="J87" i="1"/>
  <c r="E87" i="1"/>
  <c r="P87" i="1" s="1"/>
  <c r="O86" i="1"/>
  <c r="N86" i="1"/>
  <c r="J86" i="1"/>
  <c r="E86" i="1"/>
  <c r="P86" i="1" s="1"/>
  <c r="O85" i="1"/>
  <c r="N85" i="1"/>
  <c r="J85" i="1"/>
  <c r="E85" i="1"/>
  <c r="P85" i="1" s="1"/>
  <c r="P84" i="1"/>
  <c r="O84" i="1"/>
  <c r="N84" i="1"/>
  <c r="K84" i="1"/>
  <c r="J84" i="1"/>
  <c r="E84" i="1"/>
  <c r="Q84" i="1" s="1"/>
  <c r="Q83" i="1"/>
  <c r="O83" i="1"/>
  <c r="N83" i="1"/>
  <c r="J83" i="1"/>
  <c r="E83" i="1"/>
  <c r="P83" i="1" s="1"/>
  <c r="O82" i="1"/>
  <c r="N82" i="1"/>
  <c r="J82" i="1"/>
  <c r="E82" i="1"/>
  <c r="P82" i="1" s="1"/>
  <c r="O81" i="1"/>
  <c r="N81" i="1"/>
  <c r="L81" i="1"/>
  <c r="J81" i="1"/>
  <c r="E81" i="1"/>
  <c r="P81" i="1" s="1"/>
  <c r="Q80" i="1"/>
  <c r="O80" i="1"/>
  <c r="N80" i="1"/>
  <c r="J80" i="1"/>
  <c r="E80" i="1"/>
  <c r="P80" i="1" s="1"/>
  <c r="O79" i="1"/>
  <c r="N79" i="1"/>
  <c r="J79" i="1"/>
  <c r="E79" i="1"/>
  <c r="P79" i="1" s="1"/>
  <c r="O78" i="1"/>
  <c r="N78" i="1"/>
  <c r="J78" i="1"/>
  <c r="E78" i="1"/>
  <c r="P78" i="1" s="1"/>
  <c r="O77" i="1"/>
  <c r="N77" i="1"/>
  <c r="J77" i="1"/>
  <c r="E77" i="1"/>
  <c r="P77" i="1" s="1"/>
  <c r="Q76" i="1"/>
  <c r="P76" i="1"/>
  <c r="O76" i="1"/>
  <c r="N76" i="1"/>
  <c r="L76" i="1"/>
  <c r="K76" i="1"/>
  <c r="J76" i="1"/>
  <c r="P75" i="1"/>
  <c r="O75" i="1"/>
  <c r="N75" i="1"/>
  <c r="J75" i="1"/>
  <c r="E75" i="1"/>
  <c r="Q75" i="1" s="1"/>
  <c r="P74" i="1"/>
  <c r="O74" i="1"/>
  <c r="N74" i="1"/>
  <c r="J74" i="1"/>
  <c r="E74" i="1"/>
  <c r="Q74" i="1" s="1"/>
  <c r="M73" i="1"/>
  <c r="I73" i="1"/>
  <c r="H73" i="1"/>
  <c r="F73" i="1"/>
  <c r="D73" i="1"/>
  <c r="C73" i="1"/>
  <c r="O52" i="1"/>
  <c r="N52" i="1"/>
  <c r="J52" i="1"/>
  <c r="E52" i="1"/>
  <c r="Q52" i="1" s="1"/>
  <c r="O51" i="1"/>
  <c r="N51" i="1"/>
  <c r="J51" i="1"/>
  <c r="E51" i="1"/>
  <c r="Q51" i="1" s="1"/>
  <c r="O50" i="1"/>
  <c r="N50" i="1"/>
  <c r="J50" i="1"/>
  <c r="E50" i="1"/>
  <c r="Q50" i="1" s="1"/>
  <c r="O49" i="1"/>
  <c r="N49" i="1"/>
  <c r="J49" i="1"/>
  <c r="E49" i="1"/>
  <c r="Q49" i="1" s="1"/>
  <c r="N48" i="1"/>
  <c r="J48" i="1"/>
  <c r="E48" i="1"/>
  <c r="Q48" i="1" s="1"/>
  <c r="O47" i="1"/>
  <c r="N47" i="1"/>
  <c r="J47" i="1"/>
  <c r="E47" i="1"/>
  <c r="P47" i="1" s="1"/>
  <c r="O46" i="1"/>
  <c r="N46" i="1"/>
  <c r="J46" i="1"/>
  <c r="E46" i="1"/>
  <c r="P46" i="1" s="1"/>
  <c r="Q45" i="1"/>
  <c r="O45" i="1"/>
  <c r="N45" i="1"/>
  <c r="L45" i="1"/>
  <c r="J45" i="1"/>
  <c r="E45" i="1"/>
  <c r="P45" i="1" s="1"/>
  <c r="O44" i="1"/>
  <c r="N44" i="1"/>
  <c r="J44" i="1"/>
  <c r="E44" i="1"/>
  <c r="P44" i="1" s="1"/>
  <c r="Q43" i="1"/>
  <c r="O43" i="1"/>
  <c r="N43" i="1"/>
  <c r="L43" i="1"/>
  <c r="J43" i="1"/>
  <c r="E43" i="1"/>
  <c r="P43" i="1" s="1"/>
  <c r="O42" i="1"/>
  <c r="N42" i="1"/>
  <c r="J42" i="1"/>
  <c r="E42" i="1"/>
  <c r="P42" i="1" s="1"/>
  <c r="O41" i="1"/>
  <c r="N41" i="1"/>
  <c r="J41" i="1"/>
  <c r="E41" i="1"/>
  <c r="P41" i="1" s="1"/>
  <c r="O40" i="1"/>
  <c r="N40" i="1"/>
  <c r="J40" i="1"/>
  <c r="E40" i="1"/>
  <c r="P40" i="1" s="1"/>
  <c r="O39" i="1"/>
  <c r="N39" i="1"/>
  <c r="J39" i="1"/>
  <c r="E39" i="1"/>
  <c r="L39" i="1" s="1"/>
  <c r="O38" i="1"/>
  <c r="N38" i="1"/>
  <c r="J38" i="1"/>
  <c r="E38" i="1"/>
  <c r="Q38" i="1" s="1"/>
  <c r="O37" i="1"/>
  <c r="N37" i="1"/>
  <c r="J37" i="1"/>
  <c r="E37" i="1"/>
  <c r="Q37" i="1" s="1"/>
  <c r="O36" i="1"/>
  <c r="N36" i="1"/>
  <c r="J36" i="1"/>
  <c r="E36" i="1"/>
  <c r="Q36" i="1" s="1"/>
  <c r="O35" i="1"/>
  <c r="N35" i="1"/>
  <c r="J35" i="1"/>
  <c r="E35" i="1"/>
  <c r="Q35" i="1" s="1"/>
  <c r="O34" i="1"/>
  <c r="N34" i="1"/>
  <c r="J34" i="1"/>
  <c r="E34" i="1"/>
  <c r="Q34" i="1" s="1"/>
  <c r="O33" i="1"/>
  <c r="N33" i="1"/>
  <c r="J33" i="1"/>
  <c r="E33" i="1"/>
  <c r="Q33" i="1" s="1"/>
  <c r="O32" i="1"/>
  <c r="N32" i="1"/>
  <c r="J32" i="1"/>
  <c r="E32" i="1"/>
  <c r="Q32" i="1" s="1"/>
  <c r="O31" i="1"/>
  <c r="N31" i="1"/>
  <c r="J31" i="1"/>
  <c r="E31" i="1"/>
  <c r="Q31" i="1" s="1"/>
  <c r="O30" i="1"/>
  <c r="N30" i="1"/>
  <c r="J30" i="1"/>
  <c r="E30" i="1"/>
  <c r="Q30" i="1" s="1"/>
  <c r="O29" i="1"/>
  <c r="N29" i="1"/>
  <c r="J29" i="1"/>
  <c r="E29" i="1"/>
  <c r="Q29" i="1" s="1"/>
  <c r="O28" i="1"/>
  <c r="N28" i="1"/>
  <c r="J28" i="1"/>
  <c r="E28" i="1"/>
  <c r="Q28" i="1" s="1"/>
  <c r="O27" i="1"/>
  <c r="N27" i="1"/>
  <c r="J27" i="1"/>
  <c r="E27" i="1"/>
  <c r="Q27" i="1" s="1"/>
  <c r="O26" i="1"/>
  <c r="N26" i="1"/>
  <c r="J26" i="1"/>
  <c r="E26" i="1"/>
  <c r="Q26" i="1" s="1"/>
  <c r="O25" i="1"/>
  <c r="N25" i="1"/>
  <c r="J25" i="1"/>
  <c r="E25" i="1"/>
  <c r="Q25" i="1" s="1"/>
  <c r="O24" i="1"/>
  <c r="N24" i="1"/>
  <c r="J24" i="1"/>
  <c r="E24" i="1"/>
  <c r="Q24" i="1" s="1"/>
  <c r="O23" i="1"/>
  <c r="N23" i="1"/>
  <c r="J23" i="1"/>
  <c r="E23" i="1"/>
  <c r="Q23" i="1" s="1"/>
  <c r="O22" i="1"/>
  <c r="N22" i="1"/>
  <c r="J22" i="1"/>
  <c r="E22" i="1"/>
  <c r="Q22" i="1" s="1"/>
  <c r="O21" i="1"/>
  <c r="N21" i="1"/>
  <c r="J21" i="1"/>
  <c r="E21" i="1"/>
  <c r="P21" i="1" s="1"/>
  <c r="M20" i="1"/>
  <c r="I20" i="1"/>
  <c r="H20" i="1"/>
  <c r="F20" i="1"/>
  <c r="J20" i="1" s="1"/>
  <c r="D20" i="1"/>
  <c r="C20" i="1"/>
  <c r="Q18" i="1"/>
  <c r="O18" i="1"/>
  <c r="N18" i="1"/>
  <c r="J18" i="1"/>
  <c r="E18" i="1"/>
  <c r="P18" i="1" s="1"/>
  <c r="O17" i="1"/>
  <c r="N17" i="1"/>
  <c r="J17" i="1"/>
  <c r="E17" i="1"/>
  <c r="P17" i="1" s="1"/>
  <c r="Q16" i="1"/>
  <c r="O16" i="1"/>
  <c r="N16" i="1"/>
  <c r="L16" i="1"/>
  <c r="J16" i="1"/>
  <c r="E16" i="1"/>
  <c r="P16" i="1" s="1"/>
  <c r="O15" i="1"/>
  <c r="N15" i="1"/>
  <c r="J15" i="1"/>
  <c r="E15" i="1"/>
  <c r="P15" i="1" s="1"/>
  <c r="O14" i="1"/>
  <c r="N14" i="1"/>
  <c r="J14" i="1"/>
  <c r="E14" i="1"/>
  <c r="P14" i="1" s="1"/>
  <c r="O13" i="1"/>
  <c r="N13" i="1"/>
  <c r="J13" i="1"/>
  <c r="E13" i="1"/>
  <c r="P13" i="1" s="1"/>
  <c r="O12" i="1"/>
  <c r="N12" i="1"/>
  <c r="L12" i="1"/>
  <c r="J12" i="1"/>
  <c r="E12" i="1"/>
  <c r="P12" i="1" s="1"/>
  <c r="O11" i="1"/>
  <c r="N11" i="1"/>
  <c r="J11" i="1"/>
  <c r="E11" i="1"/>
  <c r="P11" i="1" s="1"/>
  <c r="Q10" i="1"/>
  <c r="O10" i="1"/>
  <c r="N10" i="1"/>
  <c r="J10" i="1"/>
  <c r="E10" i="1"/>
  <c r="P10" i="1" s="1"/>
  <c r="O9" i="1"/>
  <c r="N9" i="1"/>
  <c r="J9" i="1"/>
  <c r="E9" i="1"/>
  <c r="P9" i="1" s="1"/>
  <c r="M8" i="1"/>
  <c r="M7" i="1" s="1"/>
  <c r="I8" i="1"/>
  <c r="H8" i="1"/>
  <c r="F8" i="1"/>
  <c r="C8" i="1"/>
  <c r="H7" i="1"/>
  <c r="P7" i="1" s="1"/>
  <c r="Q47" i="1" l="1"/>
  <c r="Q14" i="1"/>
  <c r="L78" i="1"/>
  <c r="K83" i="1"/>
  <c r="L87" i="1"/>
  <c r="Q91" i="1"/>
  <c r="L93" i="1"/>
  <c r="Q94" i="1"/>
  <c r="I7" i="1"/>
  <c r="L10" i="1"/>
  <c r="L18" i="1"/>
  <c r="Q41" i="1"/>
  <c r="L80" i="1"/>
  <c r="L83" i="1"/>
  <c r="Q85" i="1"/>
  <c r="Q97" i="1"/>
  <c r="L47" i="1"/>
  <c r="L14" i="1"/>
  <c r="L21" i="1"/>
  <c r="J73" i="1"/>
  <c r="K85" i="1"/>
  <c r="Q89" i="1"/>
  <c r="L91" i="1"/>
  <c r="Q92" i="1"/>
  <c r="J107" i="1"/>
  <c r="K118" i="1"/>
  <c r="E107" i="1"/>
  <c r="L107" i="1" s="1"/>
  <c r="E8" i="1"/>
  <c r="L8" i="1" s="1"/>
  <c r="Q12" i="1"/>
  <c r="L41" i="1"/>
  <c r="L85" i="1"/>
  <c r="Q95" i="1"/>
  <c r="L97" i="1"/>
  <c r="L110" i="1"/>
  <c r="E117" i="1"/>
  <c r="L117" i="1" s="1"/>
  <c r="L118" i="1"/>
  <c r="F7" i="1"/>
  <c r="L7" i="1" s="1"/>
  <c r="K75" i="1"/>
  <c r="Q77" i="1"/>
  <c r="L84" i="1"/>
  <c r="L109" i="1"/>
  <c r="J117" i="1"/>
  <c r="Q9" i="1"/>
  <c r="Q11" i="1"/>
  <c r="Q13" i="1"/>
  <c r="Q15" i="1"/>
  <c r="Q17" i="1"/>
  <c r="N20" i="1"/>
  <c r="K22" i="1"/>
  <c r="P22" i="1"/>
  <c r="K23" i="1"/>
  <c r="P23" i="1"/>
  <c r="K24" i="1"/>
  <c r="P24" i="1"/>
  <c r="K25" i="1"/>
  <c r="P25" i="1"/>
  <c r="K26" i="1"/>
  <c r="P26" i="1"/>
  <c r="K27" i="1"/>
  <c r="P27" i="1"/>
  <c r="K28" i="1"/>
  <c r="P28" i="1"/>
  <c r="K29" i="1"/>
  <c r="P29" i="1"/>
  <c r="K30" i="1"/>
  <c r="P30" i="1"/>
  <c r="K31" i="1"/>
  <c r="P31" i="1"/>
  <c r="K32" i="1"/>
  <c r="P32" i="1"/>
  <c r="K33" i="1"/>
  <c r="P33" i="1"/>
  <c r="K34" i="1"/>
  <c r="P34" i="1"/>
  <c r="K35" i="1"/>
  <c r="P35" i="1"/>
  <c r="K36" i="1"/>
  <c r="P36" i="1"/>
  <c r="K37" i="1"/>
  <c r="P37" i="1"/>
  <c r="K38" i="1"/>
  <c r="P38" i="1"/>
  <c r="Q40" i="1"/>
  <c r="Q42" i="1"/>
  <c r="Q44" i="1"/>
  <c r="Q46" i="1"/>
  <c r="O73" i="1"/>
  <c r="L77" i="1"/>
  <c r="K79" i="1"/>
  <c r="Q79" i="1"/>
  <c r="K82" i="1"/>
  <c r="Q82" i="1"/>
  <c r="Q86" i="1"/>
  <c r="Q88" i="1"/>
  <c r="P107" i="1"/>
  <c r="L9" i="1"/>
  <c r="L11" i="1"/>
  <c r="L13" i="1"/>
  <c r="L15" i="1"/>
  <c r="L17" i="1"/>
  <c r="E20" i="1"/>
  <c r="K20" i="1" s="1"/>
  <c r="K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40" i="1"/>
  <c r="L42" i="1"/>
  <c r="L44" i="1"/>
  <c r="L46" i="1"/>
  <c r="L48" i="1"/>
  <c r="E73" i="1"/>
  <c r="P73" i="1" s="1"/>
  <c r="K74" i="1"/>
  <c r="Q78" i="1"/>
  <c r="L79" i="1"/>
  <c r="K81" i="1"/>
  <c r="Q81" i="1"/>
  <c r="L82" i="1"/>
  <c r="L86" i="1"/>
  <c r="L88" i="1"/>
  <c r="L90" i="1"/>
  <c r="L92" i="1"/>
  <c r="L94" i="1"/>
  <c r="L96" i="1"/>
  <c r="L98" i="1"/>
  <c r="N107" i="1"/>
  <c r="K110" i="1"/>
  <c r="N117" i="1"/>
  <c r="Q7" i="1"/>
  <c r="K7" i="1"/>
  <c r="N7" i="1"/>
  <c r="Q8" i="1"/>
  <c r="O20" i="1"/>
  <c r="J8" i="1"/>
  <c r="N8" i="1"/>
  <c r="O8" i="1"/>
  <c r="P39" i="1"/>
  <c r="K39" i="1"/>
  <c r="K9" i="1"/>
  <c r="K10" i="1"/>
  <c r="K11" i="1"/>
  <c r="K12" i="1"/>
  <c r="K13" i="1"/>
  <c r="K14" i="1"/>
  <c r="K15" i="1"/>
  <c r="K16" i="1"/>
  <c r="K17" i="1"/>
  <c r="K18" i="1"/>
  <c r="Q39" i="1"/>
  <c r="Q98" i="1"/>
  <c r="L99" i="1"/>
  <c r="Q99" i="1"/>
  <c r="L100" i="1"/>
  <c r="Q100" i="1"/>
  <c r="L101" i="1"/>
  <c r="Q101" i="1"/>
  <c r="L102" i="1"/>
  <c r="Q102" i="1"/>
  <c r="L103" i="1"/>
  <c r="Q103" i="1"/>
  <c r="L104" i="1"/>
  <c r="Q104" i="1"/>
  <c r="L105" i="1"/>
  <c r="Q105" i="1"/>
  <c r="K107" i="1"/>
  <c r="O107" i="1"/>
  <c r="K112" i="1"/>
  <c r="P112" i="1"/>
  <c r="K113" i="1"/>
  <c r="P113" i="1"/>
  <c r="K114" i="1"/>
  <c r="P114" i="1"/>
  <c r="K115" i="1"/>
  <c r="P115" i="1"/>
  <c r="O117" i="1"/>
  <c r="Q73" i="1"/>
  <c r="L74" i="1"/>
  <c r="L75" i="1"/>
  <c r="K108" i="1"/>
  <c r="P108" i="1"/>
  <c r="P48" i="1"/>
  <c r="K49" i="1"/>
  <c r="P49" i="1"/>
  <c r="K50" i="1"/>
  <c r="P50" i="1"/>
  <c r="K51" i="1"/>
  <c r="P51" i="1"/>
  <c r="K52" i="1"/>
  <c r="P52" i="1"/>
  <c r="N73" i="1"/>
  <c r="Q107" i="1"/>
  <c r="Q117" i="1"/>
  <c r="K40" i="1"/>
  <c r="K41" i="1"/>
  <c r="K42" i="1"/>
  <c r="K43" i="1"/>
  <c r="K44" i="1"/>
  <c r="K45" i="1"/>
  <c r="K46" i="1"/>
  <c r="K47" i="1"/>
  <c r="K48" i="1"/>
  <c r="L49" i="1"/>
  <c r="L50" i="1"/>
  <c r="L51" i="1"/>
  <c r="L52" i="1"/>
  <c r="K77" i="1"/>
  <c r="K78" i="1"/>
  <c r="K80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J7" i="1" l="1"/>
  <c r="K117" i="1"/>
  <c r="K8" i="1"/>
  <c r="P8" i="1"/>
  <c r="L20" i="1"/>
  <c r="O7" i="1"/>
  <c r="P117" i="1"/>
  <c r="Q20" i="1"/>
  <c r="P20" i="1"/>
  <c r="K73" i="1"/>
  <c r="L73" i="1"/>
</calcChain>
</file>

<file path=xl/sharedStrings.xml><?xml version="1.0" encoding="utf-8"?>
<sst xmlns="http://schemas.openxmlformats.org/spreadsheetml/2006/main" count="201" uniqueCount="182">
  <si>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</si>
  <si>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</si>
  <si>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</si>
  <si>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AL 31 DE DICIEMBRE DE 2017</t>
  </si>
  <si>
    <t>(en balboas)</t>
  </si>
  <si>
    <t>CTA.</t>
  </si>
  <si>
    <t>DESCRIPCIÓN</t>
  </si>
  <si>
    <t xml:space="preserve">(1)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</si>
  <si>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</si>
  <si>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</si>
  <si>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</si>
  <si>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</si>
  <si>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</si>
  <si>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</si>
  <si>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</si>
  <si>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</si>
  <si>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</si>
  <si>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</si>
  <si>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</si>
  <si>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</si>
  <si>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</si>
  <si>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</si>
  <si>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</si>
  <si>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</si>
  <si>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</si>
  <si>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</si>
  <si>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</si>
  <si>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</si>
  <si>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</si>
  <si>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</si>
  <si>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</si>
  <si>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</si>
  <si>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</si>
  <si>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</si>
  <si>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</si>
  <si>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</si>
  <si>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</si>
  <si>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</si>
  <si>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</si>
  <si>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096</t>
  </si>
  <si>
    <t>XIII MES DE 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</si>
  <si>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</si>
  <si>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</si>
  <si>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</si>
  <si>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</si>
  <si>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</si>
  <si>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</si>
  <si>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</si>
  <si>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</si>
  <si>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</si>
  <si>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</si>
  <si>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</si>
  <si>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</si>
  <si>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</si>
  <si>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</si>
  <si>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</si>
  <si>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</si>
  <si>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</si>
  <si>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</si>
  <si>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</si>
  <si>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</si>
  <si>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</si>
  <si>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</si>
  <si>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</si>
  <si>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</si>
  <si>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</si>
  <si>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</si>
  <si>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</si>
  <si>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</si>
  <si>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</si>
  <si>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</si>
  <si>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</si>
  <si>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</si>
  <si>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</si>
  <si>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</si>
  <si>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</si>
  <si>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</si>
  <si>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</si>
  <si>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</si>
  <si>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</si>
  <si>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164</t>
  </si>
  <si>
    <t>GASTOS DE SEGUROS</t>
  </si>
  <si>
    <t>SERVICIOS MEDICOS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</si>
  <si>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</si>
  <si>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</si>
  <si>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</si>
  <si>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</si>
  <si>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</si>
  <si>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</si>
  <si>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</si>
  <si>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</si>
  <si>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</si>
  <si>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</si>
  <si>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</si>
  <si>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</si>
  <si>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</si>
  <si>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</si>
  <si>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SERVICIOS BASICOS CRÉDITOS RECONOCIDOS</t>
  </si>
  <si>
    <t>TRANSPORTE DE PERSONAS CRÉDITOS RECONOCIDOS</t>
  </si>
  <si>
    <t>SERVICIOS COMERCIALES CRÉDITOS RECONOCIDOS</t>
  </si>
  <si>
    <t>MANTENIMIENTO Y REPARACIÓN CRÉDITOS RECONOCIDOS</t>
  </si>
  <si>
    <t>(en  balboas)</t>
  </si>
  <si>
    <t>(7)     COMPROMISOS  /EJECUTADO</t>
  </si>
  <si>
    <t>(11)                 PAGADO ACUMULADO</t>
  </si>
  <si>
    <t>(13)                  % EJEC. (COMP. ACUM.  VS ASIG.) 
(4/7)</t>
  </si>
  <si>
    <t>MATERIALES Y SUMINISTROS</t>
  </si>
  <si>
    <t>201</t>
  </si>
  <si>
    <t>ALIMENTOS PARA CONSUMO HUMANO</t>
  </si>
  <si>
    <t>203</t>
  </si>
  <si>
    <t>BEBIDAS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</si>
  <si>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</si>
  <si>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</si>
  <si>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</si>
  <si>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</si>
  <si>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</si>
  <si>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</si>
  <si>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</si>
  <si>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</si>
  <si>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</si>
  <si>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</si>
  <si>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</si>
  <si>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</si>
  <si>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</si>
  <si>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</si>
  <si>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</si>
  <si>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</si>
  <si>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</si>
  <si>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</si>
  <si>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</si>
  <si>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</si>
  <si>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</si>
  <si>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</si>
  <si>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</si>
  <si>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</si>
  <si>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</si>
  <si>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</si>
  <si>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</si>
  <si>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</si>
  <si>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</si>
  <si>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</si>
  <si>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</si>
  <si>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</si>
  <si>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</si>
  <si>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</si>
  <si>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</si>
  <si>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</si>
  <si>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</si>
  <si>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</si>
  <si>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</si>
  <si>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</si>
  <si>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</si>
  <si>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</si>
  <si>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</si>
  <si>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</si>
  <si>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</si>
  <si>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</si>
  <si>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</si>
  <si>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</si>
  <si>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</si>
  <si>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PRODUCTOS DE PAPEL  CRÉDITOS RECONOCIDOS</t>
  </si>
  <si>
    <t>PRODUCTOS VARIOS  CRÉDITOS RECONOCIDOS</t>
  </si>
  <si>
    <t>UTILES Y MATERIALES DIVERSOS CRÉDITOS RECONOCIDOS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</si>
  <si>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</si>
  <si>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</si>
  <si>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</si>
  <si>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</si>
  <si>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</si>
  <si>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</si>
  <si>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</si>
  <si>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</si>
  <si>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</si>
  <si>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</si>
  <si>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</si>
  <si>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</si>
  <si>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</si>
  <si>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</si>
  <si>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</si>
  <si>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</si>
  <si>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</si>
  <si>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</si>
  <si>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</si>
  <si>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Fuente: Departamento de Presupuesto ANTAI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</si>
</sst>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/>
    <xf numFmtId="0" fontId="3" fillId="0" borderId="1" xfId="0" applyFont="1" applyFill="1" applyBorder="1" applyAlignment="1">
      <alignment horizontal="left" wrapText="1"/>
    </xf>
    <xf numFmtId="3" fontId="3" fillId="0" borderId="10" xfId="0" applyNumberFormat="1" applyFont="1" applyFill="1" applyBorder="1" applyAlignment="1">
      <alignment wrapText="1"/>
    </xf>
    <xf numFmtId="3" fontId="3" fillId="0" borderId="2" xfId="0" applyNumberFormat="1" applyFont="1" applyFill="1" applyBorder="1" applyAlignment="1">
      <alignment wrapText="1"/>
    </xf>
    <xf numFmtId="3" fontId="3" fillId="0" borderId="1" xfId="0" applyNumberFormat="1" applyFont="1" applyFill="1" applyBorder="1" applyAlignment="1">
      <alignment wrapText="1"/>
    </xf>
    <xf numFmtId="3" fontId="3" fillId="0" borderId="5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9" fontId="3" fillId="0" borderId="10" xfId="0" applyNumberFormat="1" applyFont="1" applyFill="1" applyBorder="1" applyAlignment="1">
      <alignment wrapText="1"/>
    </xf>
    <xf numFmtId="10" fontId="5" fillId="0" borderId="10" xfId="0" applyNumberFormat="1" applyFont="1" applyFill="1" applyBorder="1" applyAlignment="1">
      <alignment horizontal="right" vertical="center" wrapText="1"/>
    </xf>
    <xf numFmtId="9" fontId="6" fillId="0" borderId="10" xfId="0" applyNumberFormat="1" applyFont="1" applyFill="1" applyBorder="1"/>
    <xf numFmtId="0" fontId="3" fillId="0" borderId="11" xfId="0" applyFont="1" applyFill="1" applyBorder="1" applyAlignment="1"/>
    <xf numFmtId="0" fontId="3" fillId="0" borderId="4" xfId="0" applyFont="1" applyFill="1" applyBorder="1" applyAlignment="1">
      <alignment horizontal="left" wrapText="1"/>
    </xf>
    <xf numFmtId="3" fontId="3" fillId="0" borderId="11" xfId="0" applyNumberFormat="1" applyFont="1" applyFill="1" applyBorder="1" applyAlignment="1"/>
    <xf numFmtId="3" fontId="3" fillId="0" borderId="0" xfId="0" applyNumberFormat="1" applyFont="1" applyFill="1" applyBorder="1" applyAlignment="1"/>
    <xf numFmtId="3" fontId="3" fillId="0" borderId="4" xfId="0" applyNumberFormat="1" applyFont="1" applyFill="1" applyBorder="1" applyAlignment="1"/>
    <xf numFmtId="9" fontId="5" fillId="0" borderId="11" xfId="0" applyNumberFormat="1" applyFont="1" applyFill="1" applyBorder="1" applyAlignment="1">
      <alignment wrapText="1"/>
    </xf>
    <xf numFmtId="10" fontId="5" fillId="0" borderId="11" xfId="0" applyNumberFormat="1" applyFont="1" applyFill="1" applyBorder="1" applyAlignment="1">
      <alignment horizontal="right" vertical="center" wrapText="1"/>
    </xf>
    <xf numFmtId="9" fontId="7" fillId="0" borderId="11" xfId="0" applyNumberFormat="1" applyFont="1" applyFill="1" applyBorder="1"/>
    <xf numFmtId="0" fontId="4" fillId="0" borderId="11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4" xfId="0" applyNumberFormat="1" applyFont="1" applyFill="1" applyBorder="1" applyAlignment="1" applyProtection="1">
      <protection locked="0"/>
    </xf>
    <xf numFmtId="3" fontId="5" fillId="0" borderId="11" xfId="0" applyNumberFormat="1" applyFont="1" applyFill="1" applyBorder="1" applyAlignment="1">
      <alignment wrapText="1"/>
    </xf>
    <xf numFmtId="3" fontId="5" fillId="0" borderId="5" xfId="0" applyNumberFormat="1" applyFont="1" applyFill="1" applyBorder="1" applyAlignment="1">
      <alignment wrapText="1"/>
    </xf>
    <xf numFmtId="3" fontId="7" fillId="0" borderId="0" xfId="0" applyNumberFormat="1" applyFont="1" applyFill="1" applyBorder="1" applyAlignment="1" applyProtection="1">
      <protection locked="0"/>
    </xf>
    <xf numFmtId="3" fontId="7" fillId="0" borderId="11" xfId="0" applyNumberFormat="1" applyFont="1" applyFill="1" applyBorder="1" applyAlignment="1" applyProtection="1">
      <protection locked="0"/>
    </xf>
    <xf numFmtId="3" fontId="7" fillId="0" borderId="11" xfId="0" applyNumberFormat="1" applyFont="1" applyFill="1" applyBorder="1"/>
    <xf numFmtId="49" fontId="4" fillId="0" borderId="11" xfId="0" applyNumberFormat="1" applyFont="1" applyFill="1" applyBorder="1" applyAlignment="1" applyProtection="1">
      <alignment horizontal="left"/>
      <protection locked="0"/>
    </xf>
    <xf numFmtId="3" fontId="4" fillId="0" borderId="5" xfId="0" applyNumberFormat="1" applyFont="1" applyFill="1" applyBorder="1" applyAlignment="1" applyProtection="1">
      <protection locked="0"/>
    </xf>
    <xf numFmtId="3" fontId="5" fillId="0" borderId="0" xfId="0" applyNumberFormat="1" applyFont="1" applyFill="1" applyBorder="1" applyAlignment="1">
      <alignment wrapText="1"/>
    </xf>
    <xf numFmtId="9" fontId="4" fillId="0" borderId="11" xfId="0" applyNumberFormat="1" applyFont="1" applyFill="1" applyBorder="1" applyAlignment="1" applyProtection="1">
      <protection locked="0"/>
    </xf>
    <xf numFmtId="10" fontId="5" fillId="0" borderId="0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 applyProtection="1">
      <alignment horizontal="left"/>
      <protection locked="0"/>
    </xf>
    <xf numFmtId="3" fontId="3" fillId="0" borderId="4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9" fontId="3" fillId="0" borderId="11" xfId="0" applyNumberFormat="1" applyFont="1" applyFill="1" applyBorder="1" applyAlignment="1">
      <alignment wrapText="1"/>
    </xf>
    <xf numFmtId="10" fontId="3" fillId="0" borderId="0" xfId="0" applyNumberFormat="1" applyFont="1" applyFill="1" applyBorder="1" applyAlignment="1">
      <alignment horizontal="right" vertical="center" wrapText="1"/>
    </xf>
    <xf numFmtId="9" fontId="6" fillId="0" borderId="11" xfId="0" applyNumberFormat="1" applyFont="1" applyFill="1" applyBorder="1"/>
    <xf numFmtId="0" fontId="4" fillId="0" borderId="11" xfId="0" quotePrefix="1" applyFont="1" applyFill="1" applyBorder="1" applyAlignment="1" applyProtection="1">
      <alignment horizontal="left"/>
      <protection locked="0"/>
    </xf>
    <xf numFmtId="3" fontId="5" fillId="0" borderId="0" xfId="0" applyNumberFormat="1" applyFont="1" applyFill="1" applyBorder="1" applyAlignment="1" applyProtection="1">
      <protection locked="0"/>
    </xf>
    <xf numFmtId="3" fontId="8" fillId="0" borderId="0" xfId="0" applyNumberFormat="1" applyFont="1" applyFill="1" applyBorder="1" applyAlignment="1" applyProtection="1">
      <protection locked="0"/>
    </xf>
    <xf numFmtId="0" fontId="5" fillId="0" borderId="1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1" fontId="5" fillId="0" borderId="11" xfId="0" applyNumberFormat="1" applyFont="1" applyFill="1" applyBorder="1" applyAlignment="1">
      <alignment vertical="center" wrapText="1"/>
    </xf>
    <xf numFmtId="0" fontId="4" fillId="0" borderId="12" xfId="0" quotePrefix="1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protection locked="0"/>
    </xf>
    <xf numFmtId="3" fontId="4" fillId="0" borderId="14" xfId="0" applyNumberFormat="1" applyFont="1" applyFill="1" applyBorder="1" applyAlignment="1" applyProtection="1">
      <protection locked="0"/>
    </xf>
    <xf numFmtId="3" fontId="4" fillId="0" borderId="13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protection locked="0"/>
    </xf>
    <xf numFmtId="3" fontId="5" fillId="0" borderId="11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/>
    <xf numFmtId="0" fontId="4" fillId="0" borderId="15" xfId="0" quotePrefix="1" applyFont="1" applyFill="1" applyBorder="1" applyAlignment="1" applyProtection="1">
      <alignment horizontal="left"/>
      <protection locked="0"/>
    </xf>
    <xf numFmtId="0" fontId="4" fillId="0" borderId="16" xfId="0" applyFont="1" applyFill="1" applyBorder="1" applyAlignment="1" applyProtection="1">
      <protection locked="0"/>
    </xf>
    <xf numFmtId="0" fontId="4" fillId="0" borderId="17" xfId="0" quotePrefix="1" applyFont="1" applyFill="1" applyBorder="1" applyAlignment="1" applyProtection="1">
      <alignment horizontal="left"/>
      <protection locked="0"/>
    </xf>
    <xf numFmtId="0" fontId="4" fillId="0" borderId="18" xfId="0" applyFont="1" applyFill="1" applyBorder="1" applyAlignment="1" applyProtection="1">
      <protection locked="0"/>
    </xf>
    <xf numFmtId="3" fontId="4" fillId="0" borderId="19" xfId="0" applyNumberFormat="1" applyFont="1" applyFill="1" applyBorder="1" applyAlignment="1" applyProtection="1">
      <protection locked="0"/>
    </xf>
    <xf numFmtId="3" fontId="4" fillId="0" borderId="20" xfId="0" applyNumberFormat="1" applyFont="1" applyFill="1" applyBorder="1" applyAlignment="1" applyProtection="1">
      <protection locked="0"/>
    </xf>
    <xf numFmtId="3" fontId="4" fillId="0" borderId="21" xfId="0" applyNumberFormat="1" applyFont="1" applyFill="1" applyBorder="1" applyAlignment="1" applyProtection="1">
      <protection locked="0"/>
    </xf>
    <xf numFmtId="3" fontId="4" fillId="0" borderId="22" xfId="0" applyNumberFormat="1" applyFont="1" applyFill="1" applyBorder="1" applyAlignment="1" applyProtection="1">
      <protection locked="0"/>
    </xf>
    <xf numFmtId="3" fontId="4" fillId="0" borderId="17" xfId="0" applyNumberFormat="1" applyFont="1" applyFill="1" applyBorder="1" applyAlignment="1" applyProtection="1">
      <protection locked="0"/>
    </xf>
    <xf numFmtId="3" fontId="4" fillId="0" borderId="19" xfId="0" applyNumberFormat="1" applyFont="1" applyFill="1" applyBorder="1" applyAlignment="1" applyProtection="1"/>
    <xf numFmtId="9" fontId="4" fillId="0" borderId="19" xfId="0" applyNumberFormat="1" applyFont="1" applyFill="1" applyBorder="1" applyAlignment="1" applyProtection="1">
      <protection locked="0"/>
    </xf>
    <xf numFmtId="10" fontId="5" fillId="0" borderId="19" xfId="0" applyNumberFormat="1" applyFont="1" applyFill="1" applyBorder="1" applyAlignment="1">
      <alignment horizontal="right" vertical="center" wrapText="1"/>
    </xf>
    <xf numFmtId="9" fontId="7" fillId="0" borderId="19" xfId="0" applyNumberFormat="1" applyFont="1" applyFill="1" applyBorder="1"/>
    <xf numFmtId="0" fontId="9" fillId="0" borderId="0" xfId="0" quotePrefix="1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protection locked="0"/>
    </xf>
    <xf numFmtId="9" fontId="9" fillId="0" borderId="0" xfId="0" applyNumberFormat="1" applyFont="1" applyFill="1" applyBorder="1" applyAlignment="1" applyProtection="1">
      <protection locked="0"/>
    </xf>
    <xf numFmtId="10" fontId="10" fillId="0" borderId="0" xfId="0" applyNumberFormat="1" applyFont="1" applyFill="1" applyBorder="1" applyAlignment="1">
      <alignment horizontal="right" vertical="center" wrapText="1"/>
    </xf>
    <xf numFmtId="9" fontId="11" fillId="0" borderId="0" xfId="0" applyNumberFormat="1" applyFont="1" applyFill="1" applyBorder="1" applyAlignment="1" applyProtection="1">
      <alignment vertical="center"/>
      <protection locked="0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left"/>
      <protection locked="0"/>
    </xf>
    <xf numFmtId="0" fontId="8" fillId="0" borderId="4" xfId="0" applyFont="1" applyFill="1" applyBorder="1" applyAlignment="1" applyProtection="1">
      <protection locked="0"/>
    </xf>
    <xf numFmtId="3" fontId="8" fillId="0" borderId="11" xfId="0" applyNumberFormat="1" applyFont="1" applyFill="1" applyBorder="1" applyAlignment="1" applyProtection="1">
      <protection locked="0"/>
    </xf>
    <xf numFmtId="9" fontId="8" fillId="0" borderId="5" xfId="0" applyNumberFormat="1" applyFont="1" applyFill="1" applyBorder="1" applyAlignment="1" applyProtection="1">
      <protection locked="0"/>
    </xf>
    <xf numFmtId="9" fontId="6" fillId="0" borderId="11" xfId="0" applyNumberFormat="1" applyFont="1" applyFill="1" applyBorder="1" applyAlignment="1" applyProtection="1">
      <alignment vertical="center"/>
      <protection locked="0"/>
    </xf>
    <xf numFmtId="9" fontId="4" fillId="0" borderId="5" xfId="0" applyNumberFormat="1" applyFont="1" applyFill="1" applyBorder="1" applyAlignment="1" applyProtection="1">
      <protection locked="0"/>
    </xf>
    <xf numFmtId="9" fontId="7" fillId="0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Protection="1">
      <protection locked="0"/>
    </xf>
    <xf numFmtId="9" fontId="7" fillId="0" borderId="11" xfId="0" applyNumberFormat="1" applyFont="1" applyFill="1" applyBorder="1" applyAlignment="1" applyProtection="1">
      <alignment vertical="center"/>
      <protection locked="0"/>
    </xf>
    <xf numFmtId="3" fontId="6" fillId="0" borderId="11" xfId="0" applyNumberFormat="1" applyFont="1" applyFill="1" applyBorder="1"/>
    <xf numFmtId="0" fontId="7" fillId="0" borderId="19" xfId="0" applyFont="1" applyFill="1" applyBorder="1" applyAlignment="1">
      <alignment horizontal="left"/>
    </xf>
    <xf numFmtId="0" fontId="7" fillId="0" borderId="35" xfId="0" applyFont="1" applyFill="1" applyBorder="1"/>
    <xf numFmtId="3" fontId="7" fillId="0" borderId="19" xfId="0" applyNumberFormat="1" applyFont="1" applyFill="1" applyBorder="1"/>
    <xf numFmtId="3" fontId="12" fillId="0" borderId="19" xfId="0" applyNumberFormat="1" applyFont="1" applyFill="1" applyBorder="1"/>
    <xf numFmtId="3" fontId="8" fillId="0" borderId="19" xfId="0" applyNumberFormat="1" applyFont="1" applyFill="1" applyBorder="1" applyAlignment="1" applyProtection="1">
      <protection locked="0"/>
    </xf>
    <xf numFmtId="10" fontId="3" fillId="0" borderId="22" xfId="0" applyNumberFormat="1" applyFont="1" applyFill="1" applyBorder="1" applyAlignment="1">
      <alignment horizontal="right" vertical="center" wrapText="1"/>
    </xf>
    <xf numFmtId="9" fontId="7" fillId="0" borderId="19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protection locked="0"/>
    </xf>
    <xf numFmtId="0" fontId="12" fillId="0" borderId="0" xfId="0" applyFont="1"/>
    <xf numFmtId="0" fontId="12" fillId="0" borderId="0" xfId="0" applyFont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28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762000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2610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13</xdr:col>
      <xdr:colOff>762000</xdr:colOff>
      <xdr:row>42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26100" y="10906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762000</xdr:colOff>
      <xdr:row>39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26100" y="102203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323850</xdr:colOff>
      <xdr:row>0</xdr:row>
      <xdr:rowOff>47625</xdr:rowOff>
    </xdr:from>
    <xdr:to>
      <xdr:col>16</xdr:col>
      <xdr:colOff>942975</xdr:colOff>
      <xdr:row>4</xdr:row>
      <xdr:rowOff>228600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79125" y="47625"/>
          <a:ext cx="16764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619125</xdr:colOff>
      <xdr:row>66</xdr:row>
      <xdr:rowOff>28575</xdr:rowOff>
    </xdr:from>
    <xdr:to>
      <xdr:col>16</xdr:col>
      <xdr:colOff>1228725</xdr:colOff>
      <xdr:row>71</xdr:row>
      <xdr:rowOff>0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3050" y="16173450"/>
          <a:ext cx="16668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2"/>
  <sheetViews>
    <sheetView tabSelected="1" zoomScale="60" zoomScaleNormal="60" workbookViewId="0">
      <selection activeCell="R72" sqref="R72"/>
    </sheetView>
  </sheetViews>
  <sheetFormatPr baseColWidth="10" defaultRowHeight="15" x14ac:dyDescent="0.25"/>
  <cols>
    <col min="1" max="1" width="8.140625" customWidth="1"/>
    <col min="2" max="2" width="70.28515625" customWidth="1"/>
    <col min="3" max="3" width="22.7109375" customWidth="1"/>
    <col min="4" max="4" width="26" customWidth="1"/>
    <col min="5" max="5" width="23.5703125" customWidth="1"/>
    <col min="6" max="6" width="19.5703125" customWidth="1"/>
    <col min="7" max="7" width="24.140625" customWidth="1"/>
    <col min="8" max="8" width="21.85546875" customWidth="1"/>
    <col min="9" max="9" width="26" customWidth="1"/>
    <col min="10" max="10" width="19.5703125" customWidth="1"/>
    <col min="11" max="11" width="21.140625" customWidth="1"/>
    <col min="12" max="12" width="18" customWidth="1"/>
    <col min="13" max="13" width="16.5703125" customWidth="1"/>
    <col min="14" max="15" width="19.5703125" customWidth="1"/>
    <col min="16" max="16" width="15.85546875" customWidth="1"/>
    <col min="17" max="17" width="19.28515625" customWidth="1"/>
  </cols>
  <sheetData>
    <row r="1" spans="1:17" ht="20.25" x14ac:dyDescent="0.3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7" ht="20.25" x14ac:dyDescent="0.3">
      <c r="A2" s="108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9"/>
    </row>
    <row r="3" spans="1:17" ht="20.25" x14ac:dyDescent="0.3">
      <c r="A3" s="108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9"/>
    </row>
    <row r="4" spans="1:17" ht="20.25" x14ac:dyDescent="0.3">
      <c r="A4" s="108" t="s">
        <v>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9"/>
    </row>
    <row r="5" spans="1:17" ht="21" thickBot="1" x14ac:dyDescent="0.35">
      <c r="A5" s="116" t="s">
        <v>4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8"/>
    </row>
    <row r="6" spans="1:17" ht="106.5" customHeight="1" thickBot="1" x14ac:dyDescent="0.3">
      <c r="A6" s="1" t="s">
        <v>5</v>
      </c>
      <c r="B6" s="2" t="s">
        <v>6</v>
      </c>
      <c r="C6" s="1" t="s">
        <v>7</v>
      </c>
      <c r="D6" s="3" t="s">
        <v>8</v>
      </c>
      <c r="E6" s="4" t="s">
        <v>9</v>
      </c>
      <c r="F6" s="1" t="s">
        <v>10</v>
      </c>
      <c r="G6" s="3" t="s">
        <v>11</v>
      </c>
      <c r="H6" s="1" t="s">
        <v>12</v>
      </c>
      <c r="I6" s="5" t="s">
        <v>13</v>
      </c>
      <c r="J6" s="6" t="s">
        <v>14</v>
      </c>
      <c r="K6" s="1" t="s">
        <v>15</v>
      </c>
      <c r="L6" s="3" t="s">
        <v>16</v>
      </c>
      <c r="M6" s="1" t="s">
        <v>17</v>
      </c>
      <c r="N6" s="1" t="s">
        <v>18</v>
      </c>
      <c r="O6" s="6" t="s">
        <v>19</v>
      </c>
      <c r="P6" s="3" t="s">
        <v>20</v>
      </c>
      <c r="Q6" s="1" t="s">
        <v>21</v>
      </c>
    </row>
    <row r="7" spans="1:17" ht="19.5" customHeight="1" x14ac:dyDescent="0.25">
      <c r="A7" s="7"/>
      <c r="B7" s="8" t="s">
        <v>22</v>
      </c>
      <c r="C7" s="9">
        <f>SUM(C8+C20+C73+C107+C117)</f>
        <v>2921300</v>
      </c>
      <c r="D7" s="10">
        <v>0</v>
      </c>
      <c r="E7" s="11">
        <v>2921300</v>
      </c>
      <c r="F7" s="9">
        <f>+F8+F20+F73+F107+F117</f>
        <v>2921300</v>
      </c>
      <c r="G7" s="10">
        <v>0</v>
      </c>
      <c r="H7" s="9">
        <f>+H8+H20+H73+H107+H117</f>
        <v>193998</v>
      </c>
      <c r="I7" s="9">
        <f>+I8+I20+I73+I107+I117+2</f>
        <v>1640360</v>
      </c>
      <c r="J7" s="9">
        <f>F7-I7</f>
        <v>1280940</v>
      </c>
      <c r="K7" s="12">
        <f>SUM(E7-I7)</f>
        <v>1280940</v>
      </c>
      <c r="L7" s="9">
        <f>SUM(E7-F7)</f>
        <v>0</v>
      </c>
      <c r="M7" s="9">
        <f>+M8+M20+M73+M107+M117-1</f>
        <v>488331</v>
      </c>
      <c r="N7" s="13">
        <f>SUM(I7-M7)</f>
        <v>1152029</v>
      </c>
      <c r="O7" s="14">
        <f>SUM(I7/F7*100%)</f>
        <v>0.56151713278334991</v>
      </c>
      <c r="P7" s="15">
        <f>SUM(H7/E7)</f>
        <v>6.6408105980214294E-2</v>
      </c>
      <c r="Q7" s="16">
        <f>SUM(I7/E7*100%)</f>
        <v>0.56151713278334991</v>
      </c>
    </row>
    <row r="8" spans="1:17" ht="19.5" customHeight="1" x14ac:dyDescent="0.25">
      <c r="A8" s="17"/>
      <c r="B8" s="18" t="s">
        <v>23</v>
      </c>
      <c r="C8" s="19">
        <f>SUM(C9:C15)</f>
        <v>1694300</v>
      </c>
      <c r="D8" s="20"/>
      <c r="E8" s="21">
        <f>SUM(E9:E18)</f>
        <v>1694300</v>
      </c>
      <c r="F8" s="19">
        <f>SUM(F9:F18)</f>
        <v>1694300</v>
      </c>
      <c r="G8" s="20">
        <v>0</v>
      </c>
      <c r="H8" s="19">
        <f>SUM(H9:H18)</f>
        <v>190313</v>
      </c>
      <c r="I8" s="20">
        <f>SUM(I9:I18)</f>
        <v>1187940</v>
      </c>
      <c r="J8" s="13">
        <f t="shared" ref="J8:J18" si="0">F8-I8</f>
        <v>506360</v>
      </c>
      <c r="K8" s="12">
        <f t="shared" ref="K8:K18" si="1">SUM(E8-G8-I8)</f>
        <v>506360</v>
      </c>
      <c r="L8" s="13">
        <f t="shared" ref="L8:L18" si="2">SUM(E8-F8)</f>
        <v>0</v>
      </c>
      <c r="M8" s="19">
        <f>SUM(M9:M18)</f>
        <v>467848</v>
      </c>
      <c r="N8" s="13">
        <f>SUM(I8-M8)</f>
        <v>720092</v>
      </c>
      <c r="O8" s="22">
        <f t="shared" ref="O8:O18" si="3">SUM(I8/F8*100%)</f>
        <v>0.7011391134981998</v>
      </c>
      <c r="P8" s="23">
        <f t="shared" ref="P8:P18" si="4">SUM(H8/E8)</f>
        <v>0.11232544413622145</v>
      </c>
      <c r="Q8" s="24">
        <f t="shared" ref="Q8:Q18" si="5">SUM(I8/E8*100%)</f>
        <v>0.7011391134981998</v>
      </c>
    </row>
    <row r="9" spans="1:17" ht="18" x14ac:dyDescent="0.25">
      <c r="A9" s="25" t="s">
        <v>24</v>
      </c>
      <c r="B9" s="26" t="s">
        <v>25</v>
      </c>
      <c r="C9" s="27">
        <v>1370300</v>
      </c>
      <c r="D9" s="28">
        <v>-29800</v>
      </c>
      <c r="E9" s="29">
        <f>SUM(C9+D9)</f>
        <v>1340500</v>
      </c>
      <c r="F9" s="27">
        <v>1340500</v>
      </c>
      <c r="G9" s="28">
        <v>0</v>
      </c>
      <c r="H9" s="27">
        <v>185313</v>
      </c>
      <c r="I9" s="28">
        <v>950050</v>
      </c>
      <c r="J9" s="30">
        <f t="shared" si="0"/>
        <v>390450</v>
      </c>
      <c r="K9" s="31">
        <f t="shared" si="1"/>
        <v>390450</v>
      </c>
      <c r="L9" s="30">
        <f t="shared" si="2"/>
        <v>0</v>
      </c>
      <c r="M9" s="27">
        <v>378261</v>
      </c>
      <c r="N9" s="13">
        <f t="shared" ref="N9:N18" si="6">SUM(I9-M9)</f>
        <v>571789</v>
      </c>
      <c r="O9" s="22">
        <f t="shared" si="3"/>
        <v>0.70872808653487507</v>
      </c>
      <c r="P9" s="23">
        <f t="shared" si="4"/>
        <v>0.13824170085788884</v>
      </c>
      <c r="Q9" s="24">
        <f t="shared" si="5"/>
        <v>0.70872808653487507</v>
      </c>
    </row>
    <row r="10" spans="1:17" ht="18" x14ac:dyDescent="0.25">
      <c r="A10" s="25" t="s">
        <v>26</v>
      </c>
      <c r="B10" s="26" t="s">
        <v>27</v>
      </c>
      <c r="C10" s="27">
        <v>54000</v>
      </c>
      <c r="D10" s="28">
        <v>0</v>
      </c>
      <c r="E10" s="29">
        <f t="shared" ref="E10:E18" si="7">SUM(C10+D10)</f>
        <v>54000</v>
      </c>
      <c r="F10" s="27">
        <v>54000</v>
      </c>
      <c r="G10" s="28">
        <v>0</v>
      </c>
      <c r="H10" s="27">
        <v>5000</v>
      </c>
      <c r="I10" s="32">
        <v>41967</v>
      </c>
      <c r="J10" s="30">
        <f t="shared" si="0"/>
        <v>12033</v>
      </c>
      <c r="K10" s="31">
        <f t="shared" si="1"/>
        <v>12033</v>
      </c>
      <c r="L10" s="30">
        <f t="shared" si="2"/>
        <v>0</v>
      </c>
      <c r="M10" s="33">
        <v>16763</v>
      </c>
      <c r="N10" s="13">
        <f t="shared" si="6"/>
        <v>25204</v>
      </c>
      <c r="O10" s="22">
        <f t="shared" si="3"/>
        <v>0.77716666666666667</v>
      </c>
      <c r="P10" s="23">
        <f t="shared" si="4"/>
        <v>9.2592592592592587E-2</v>
      </c>
      <c r="Q10" s="24">
        <f t="shared" si="5"/>
        <v>0.77716666666666667</v>
      </c>
    </row>
    <row r="11" spans="1:17" ht="18" x14ac:dyDescent="0.25">
      <c r="A11" s="25">
        <v>50</v>
      </c>
      <c r="B11" s="26" t="s">
        <v>28</v>
      </c>
      <c r="C11" s="27">
        <v>37400</v>
      </c>
      <c r="D11" s="28">
        <v>0</v>
      </c>
      <c r="E11" s="29">
        <f t="shared" si="7"/>
        <v>37400</v>
      </c>
      <c r="F11" s="27">
        <v>37400</v>
      </c>
      <c r="G11" s="28">
        <v>0</v>
      </c>
      <c r="H11" s="34">
        <v>0</v>
      </c>
      <c r="I11" s="32">
        <v>28164</v>
      </c>
      <c r="J11" s="30">
        <f t="shared" si="0"/>
        <v>9236</v>
      </c>
      <c r="K11" s="31">
        <f t="shared" si="1"/>
        <v>9236</v>
      </c>
      <c r="L11" s="30">
        <f t="shared" si="2"/>
        <v>0</v>
      </c>
      <c r="M11" s="33">
        <v>18386</v>
      </c>
      <c r="N11" s="13">
        <f t="shared" si="6"/>
        <v>9778</v>
      </c>
      <c r="O11" s="22">
        <f t="shared" si="3"/>
        <v>0.75304812834224599</v>
      </c>
      <c r="P11" s="23">
        <f t="shared" si="4"/>
        <v>0</v>
      </c>
      <c r="Q11" s="24">
        <f t="shared" si="5"/>
        <v>0.75304812834224599</v>
      </c>
    </row>
    <row r="12" spans="1:17" ht="18" x14ac:dyDescent="0.25">
      <c r="A12" s="25" t="s">
        <v>29</v>
      </c>
      <c r="B12" s="26" t="s">
        <v>30</v>
      </c>
      <c r="C12" s="27">
        <v>179000</v>
      </c>
      <c r="D12" s="28">
        <v>0</v>
      </c>
      <c r="E12" s="29">
        <f t="shared" si="7"/>
        <v>179000</v>
      </c>
      <c r="F12" s="27">
        <v>179000</v>
      </c>
      <c r="G12" s="28">
        <v>0</v>
      </c>
      <c r="H12" s="27">
        <v>0</v>
      </c>
      <c r="I12" s="32">
        <v>113513</v>
      </c>
      <c r="J12" s="30">
        <f t="shared" si="0"/>
        <v>65487</v>
      </c>
      <c r="K12" s="31">
        <f t="shared" si="1"/>
        <v>65487</v>
      </c>
      <c r="L12" s="30">
        <f t="shared" si="2"/>
        <v>0</v>
      </c>
      <c r="M12" s="33">
        <v>30270</v>
      </c>
      <c r="N12" s="13">
        <f t="shared" si="6"/>
        <v>83243</v>
      </c>
      <c r="O12" s="22">
        <f t="shared" si="3"/>
        <v>0.63415083798882677</v>
      </c>
      <c r="P12" s="23">
        <f t="shared" si="4"/>
        <v>0</v>
      </c>
      <c r="Q12" s="24">
        <f t="shared" si="5"/>
        <v>0.63415083798882677</v>
      </c>
    </row>
    <row r="13" spans="1:17" ht="18" x14ac:dyDescent="0.25">
      <c r="A13" s="25" t="s">
        <v>31</v>
      </c>
      <c r="B13" s="26" t="s">
        <v>32</v>
      </c>
      <c r="C13" s="27">
        <v>20600</v>
      </c>
      <c r="D13" s="28">
        <v>0</v>
      </c>
      <c r="E13" s="29">
        <f t="shared" si="7"/>
        <v>20600</v>
      </c>
      <c r="F13" s="27">
        <v>20600</v>
      </c>
      <c r="G13" s="28">
        <v>0</v>
      </c>
      <c r="H13" s="27">
        <v>0</v>
      </c>
      <c r="I13" s="32">
        <v>13084</v>
      </c>
      <c r="J13" s="30">
        <f t="shared" si="0"/>
        <v>7516</v>
      </c>
      <c r="K13" s="31">
        <f t="shared" si="1"/>
        <v>7516</v>
      </c>
      <c r="L13" s="30">
        <f t="shared" si="2"/>
        <v>0</v>
      </c>
      <c r="M13" s="33">
        <v>3425</v>
      </c>
      <c r="N13" s="13">
        <f t="shared" si="6"/>
        <v>9659</v>
      </c>
      <c r="O13" s="22">
        <f t="shared" si="3"/>
        <v>0.63514563106796118</v>
      </c>
      <c r="P13" s="23">
        <f t="shared" si="4"/>
        <v>0</v>
      </c>
      <c r="Q13" s="24">
        <f t="shared" si="5"/>
        <v>0.63514563106796118</v>
      </c>
    </row>
    <row r="14" spans="1:17" ht="18" x14ac:dyDescent="0.25">
      <c r="A14" s="25" t="s">
        <v>33</v>
      </c>
      <c r="B14" s="26" t="s">
        <v>34</v>
      </c>
      <c r="C14" s="27">
        <v>28800</v>
      </c>
      <c r="D14" s="28">
        <v>0</v>
      </c>
      <c r="E14" s="29">
        <f t="shared" si="7"/>
        <v>28800</v>
      </c>
      <c r="F14" s="27">
        <v>28800</v>
      </c>
      <c r="G14" s="28">
        <v>0</v>
      </c>
      <c r="H14" s="27">
        <v>0</v>
      </c>
      <c r="I14" s="32">
        <v>19105</v>
      </c>
      <c r="J14" s="30">
        <f t="shared" si="0"/>
        <v>9695</v>
      </c>
      <c r="K14" s="31">
        <f t="shared" si="1"/>
        <v>9695</v>
      </c>
      <c r="L14" s="30">
        <f t="shared" si="2"/>
        <v>0</v>
      </c>
      <c r="M14" s="33">
        <v>5015</v>
      </c>
      <c r="N14" s="13">
        <f t="shared" si="6"/>
        <v>14090</v>
      </c>
      <c r="O14" s="22">
        <f t="shared" si="3"/>
        <v>0.66336805555555556</v>
      </c>
      <c r="P14" s="23">
        <f t="shared" si="4"/>
        <v>0</v>
      </c>
      <c r="Q14" s="24">
        <f t="shared" si="5"/>
        <v>0.66336805555555556</v>
      </c>
    </row>
    <row r="15" spans="1:17" ht="18" x14ac:dyDescent="0.25">
      <c r="A15" s="25" t="s">
        <v>35</v>
      </c>
      <c r="B15" s="26" t="s">
        <v>36</v>
      </c>
      <c r="C15" s="27">
        <v>4200</v>
      </c>
      <c r="D15" s="28">
        <v>2500</v>
      </c>
      <c r="E15" s="29">
        <f t="shared" si="7"/>
        <v>6700</v>
      </c>
      <c r="F15" s="27">
        <v>6700</v>
      </c>
      <c r="G15" s="28">
        <v>0</v>
      </c>
      <c r="H15" s="27">
        <v>0</v>
      </c>
      <c r="I15" s="32">
        <v>2733</v>
      </c>
      <c r="J15" s="30">
        <f t="shared" si="0"/>
        <v>3967</v>
      </c>
      <c r="K15" s="31">
        <f t="shared" si="1"/>
        <v>3967</v>
      </c>
      <c r="L15" s="30">
        <f t="shared" si="2"/>
        <v>0</v>
      </c>
      <c r="M15" s="33">
        <v>0</v>
      </c>
      <c r="N15" s="13">
        <f t="shared" si="6"/>
        <v>2733</v>
      </c>
      <c r="O15" s="22">
        <f t="shared" si="3"/>
        <v>0.40791044776119401</v>
      </c>
      <c r="P15" s="23">
        <f t="shared" si="4"/>
        <v>0</v>
      </c>
      <c r="Q15" s="24">
        <f t="shared" si="5"/>
        <v>0.40791044776119401</v>
      </c>
    </row>
    <row r="16" spans="1:17" ht="18" x14ac:dyDescent="0.25">
      <c r="A16" s="35" t="s">
        <v>37</v>
      </c>
      <c r="B16" s="26" t="s">
        <v>38</v>
      </c>
      <c r="C16" s="27">
        <v>0</v>
      </c>
      <c r="D16" s="28">
        <v>19600</v>
      </c>
      <c r="E16" s="29">
        <f t="shared" si="7"/>
        <v>19600</v>
      </c>
      <c r="F16" s="27">
        <v>19600</v>
      </c>
      <c r="G16" s="28">
        <v>0</v>
      </c>
      <c r="H16" s="27">
        <v>0</v>
      </c>
      <c r="I16" s="32">
        <v>17047</v>
      </c>
      <c r="J16" s="30">
        <f t="shared" si="0"/>
        <v>2553</v>
      </c>
      <c r="K16" s="31">
        <f t="shared" si="1"/>
        <v>2553</v>
      </c>
      <c r="L16" s="30">
        <f t="shared" si="2"/>
        <v>0</v>
      </c>
      <c r="M16" s="33">
        <v>13497</v>
      </c>
      <c r="N16" s="13">
        <f t="shared" si="6"/>
        <v>3550</v>
      </c>
      <c r="O16" s="22">
        <f t="shared" si="3"/>
        <v>0.86974489795918364</v>
      </c>
      <c r="P16" s="23">
        <f t="shared" si="4"/>
        <v>0</v>
      </c>
      <c r="Q16" s="24">
        <f t="shared" si="5"/>
        <v>0.86974489795918364</v>
      </c>
    </row>
    <row r="17" spans="1:17" ht="18" x14ac:dyDescent="0.25">
      <c r="A17" s="35" t="s">
        <v>39</v>
      </c>
      <c r="B17" s="26" t="s">
        <v>40</v>
      </c>
      <c r="C17" s="27">
        <v>0</v>
      </c>
      <c r="D17" s="28">
        <v>250</v>
      </c>
      <c r="E17" s="29">
        <f t="shared" si="7"/>
        <v>250</v>
      </c>
      <c r="F17" s="27">
        <v>250</v>
      </c>
      <c r="G17" s="28">
        <v>0</v>
      </c>
      <c r="H17" s="27">
        <v>0</v>
      </c>
      <c r="I17" s="32">
        <v>92</v>
      </c>
      <c r="J17" s="30">
        <f t="shared" si="0"/>
        <v>158</v>
      </c>
      <c r="K17" s="31">
        <f t="shared" si="1"/>
        <v>158</v>
      </c>
      <c r="L17" s="30">
        <f t="shared" si="2"/>
        <v>0</v>
      </c>
      <c r="M17" s="33">
        <v>46</v>
      </c>
      <c r="N17" s="13">
        <f t="shared" si="6"/>
        <v>46</v>
      </c>
      <c r="O17" s="22">
        <f t="shared" si="3"/>
        <v>0.36799999999999999</v>
      </c>
      <c r="P17" s="23">
        <f t="shared" si="4"/>
        <v>0</v>
      </c>
      <c r="Q17" s="24">
        <f t="shared" si="5"/>
        <v>0.36799999999999999</v>
      </c>
    </row>
    <row r="18" spans="1:17" ht="18" x14ac:dyDescent="0.25">
      <c r="A18" s="35" t="s">
        <v>41</v>
      </c>
      <c r="B18" s="26" t="s">
        <v>42</v>
      </c>
      <c r="C18" s="27">
        <v>0</v>
      </c>
      <c r="D18" s="28">
        <v>7450</v>
      </c>
      <c r="E18" s="29">
        <f t="shared" si="7"/>
        <v>7450</v>
      </c>
      <c r="F18" s="27">
        <v>7450</v>
      </c>
      <c r="G18" s="28">
        <v>0</v>
      </c>
      <c r="H18" s="27">
        <v>0</v>
      </c>
      <c r="I18" s="32">
        <v>2185</v>
      </c>
      <c r="J18" s="30">
        <f t="shared" si="0"/>
        <v>5265</v>
      </c>
      <c r="K18" s="31">
        <f t="shared" si="1"/>
        <v>5265</v>
      </c>
      <c r="L18" s="30">
        <f t="shared" si="2"/>
        <v>0</v>
      </c>
      <c r="M18" s="33">
        <v>2185</v>
      </c>
      <c r="N18" s="13">
        <f t="shared" si="6"/>
        <v>0</v>
      </c>
      <c r="O18" s="22">
        <f t="shared" si="3"/>
        <v>0.29328859060402684</v>
      </c>
      <c r="P18" s="23">
        <f t="shared" si="4"/>
        <v>0</v>
      </c>
      <c r="Q18" s="24">
        <f t="shared" si="5"/>
        <v>0.29328859060402684</v>
      </c>
    </row>
    <row r="19" spans="1:17" ht="18" x14ac:dyDescent="0.25">
      <c r="A19" s="25"/>
      <c r="B19" s="26"/>
      <c r="C19" s="27"/>
      <c r="D19" s="28"/>
      <c r="E19" s="29"/>
      <c r="F19" s="27"/>
      <c r="G19" s="28"/>
      <c r="H19" s="27"/>
      <c r="I19" s="36"/>
      <c r="J19" s="30"/>
      <c r="K19" s="30"/>
      <c r="L19" s="37"/>
      <c r="M19" s="27"/>
      <c r="N19" s="30"/>
      <c r="O19" s="38"/>
      <c r="P19" s="39"/>
      <c r="Q19" s="24"/>
    </row>
    <row r="20" spans="1:17" ht="21.75" customHeight="1" x14ac:dyDescent="0.25">
      <c r="A20" s="40"/>
      <c r="B20" s="18" t="s">
        <v>43</v>
      </c>
      <c r="C20" s="13">
        <f>SUM(C21:C52)</f>
        <v>568500</v>
      </c>
      <c r="D20" s="12">
        <f>SUM(D21:D52)</f>
        <v>-6000</v>
      </c>
      <c r="E20" s="41">
        <f>SUM(E21:E52)</f>
        <v>562500</v>
      </c>
      <c r="F20" s="13">
        <f>SUM(F21:F52)</f>
        <v>562500</v>
      </c>
      <c r="G20" s="42">
        <v>0</v>
      </c>
      <c r="H20" s="13">
        <f>SUM(H21:H52)</f>
        <v>3139</v>
      </c>
      <c r="I20" s="12">
        <f>SUM(I21:I52)</f>
        <v>242469</v>
      </c>
      <c r="J20" s="13">
        <f>SUM(F20-I20)</f>
        <v>320031</v>
      </c>
      <c r="K20" s="13">
        <f t="shared" ref="K20:K107" si="8">SUM(E20-G20-I20)</f>
        <v>320031</v>
      </c>
      <c r="L20" s="42">
        <f t="shared" ref="L20:L36" si="9">SUM(E20-F20)</f>
        <v>0</v>
      </c>
      <c r="M20" s="13">
        <f>SUM(M21:M52)</f>
        <v>5195</v>
      </c>
      <c r="N20" s="13">
        <f t="shared" ref="N20:N41" si="10">SUM(I20-M20)</f>
        <v>237274</v>
      </c>
      <c r="O20" s="43">
        <f t="shared" ref="O20:O27" si="11">SUM(I20/F20*100%)</f>
        <v>0.43105599999999999</v>
      </c>
      <c r="P20" s="44">
        <f>SUM(H20/E20)</f>
        <v>5.5804444444444443E-3</v>
      </c>
      <c r="Q20" s="45">
        <f>SUM(I20/E20*100%)</f>
        <v>0.43105599999999999</v>
      </c>
    </row>
    <row r="21" spans="1:17" ht="18" x14ac:dyDescent="0.25">
      <c r="A21" s="46" t="s">
        <v>44</v>
      </c>
      <c r="B21" s="26" t="s">
        <v>45</v>
      </c>
      <c r="C21" s="27">
        <v>184100</v>
      </c>
      <c r="D21" s="47">
        <v>-40000</v>
      </c>
      <c r="E21" s="29">
        <f t="shared" ref="E21:E34" si="12">SUM(C21+D21)</f>
        <v>144100</v>
      </c>
      <c r="F21" s="27">
        <v>144100</v>
      </c>
      <c r="G21" s="28">
        <v>0</v>
      </c>
      <c r="H21" s="27">
        <v>0</v>
      </c>
      <c r="I21" s="36">
        <v>100724</v>
      </c>
      <c r="J21" s="30">
        <f t="shared" ref="J21:J108" si="13">SUM(F21-I21)</f>
        <v>43376</v>
      </c>
      <c r="K21" s="30">
        <f>SUM(E21-G21-I21)</f>
        <v>43376</v>
      </c>
      <c r="L21" s="37">
        <f t="shared" si="9"/>
        <v>0</v>
      </c>
      <c r="M21" s="27">
        <v>1498</v>
      </c>
      <c r="N21" s="30">
        <f t="shared" si="10"/>
        <v>99226</v>
      </c>
      <c r="O21" s="22">
        <f t="shared" si="11"/>
        <v>0.69898681471200552</v>
      </c>
      <c r="P21" s="39">
        <f>SUM(H21/E21)</f>
        <v>0</v>
      </c>
      <c r="Q21" s="24">
        <v>8.3000000000000004E-2</v>
      </c>
    </row>
    <row r="22" spans="1:17" ht="18" x14ac:dyDescent="0.25">
      <c r="A22" s="46" t="s">
        <v>46</v>
      </c>
      <c r="B22" s="26" t="s">
        <v>47</v>
      </c>
      <c r="C22" s="27">
        <v>5000</v>
      </c>
      <c r="D22" s="47">
        <v>0</v>
      </c>
      <c r="E22" s="29">
        <f t="shared" si="12"/>
        <v>5000</v>
      </c>
      <c r="F22" s="27">
        <v>5000</v>
      </c>
      <c r="G22" s="28">
        <v>0</v>
      </c>
      <c r="H22" s="27">
        <v>0</v>
      </c>
      <c r="I22" s="36">
        <v>0</v>
      </c>
      <c r="J22" s="30">
        <f t="shared" si="13"/>
        <v>5000</v>
      </c>
      <c r="K22" s="30">
        <f t="shared" si="8"/>
        <v>5000</v>
      </c>
      <c r="L22" s="37">
        <f t="shared" si="9"/>
        <v>0</v>
      </c>
      <c r="M22" s="27">
        <v>0</v>
      </c>
      <c r="N22" s="30">
        <f t="shared" si="10"/>
        <v>0</v>
      </c>
      <c r="O22" s="22">
        <f t="shared" si="11"/>
        <v>0</v>
      </c>
      <c r="P22" s="39">
        <f t="shared" ref="P22:P52" si="14">SUM(H22/E22)</f>
        <v>0</v>
      </c>
      <c r="Q22" s="24">
        <f t="shared" ref="Q22:Q28" si="15">SUM(I22/E22*100%)</f>
        <v>0</v>
      </c>
    </row>
    <row r="23" spans="1:17" ht="18" x14ac:dyDescent="0.25">
      <c r="A23" s="46" t="s">
        <v>48</v>
      </c>
      <c r="B23" s="26" t="s">
        <v>49</v>
      </c>
      <c r="C23" s="27">
        <v>6000</v>
      </c>
      <c r="D23" s="47">
        <v>0</v>
      </c>
      <c r="E23" s="29">
        <f t="shared" si="12"/>
        <v>6000</v>
      </c>
      <c r="F23" s="27">
        <v>6000</v>
      </c>
      <c r="G23" s="28">
        <v>0</v>
      </c>
      <c r="H23" s="27">
        <v>0</v>
      </c>
      <c r="I23" s="36">
        <v>2822</v>
      </c>
      <c r="J23" s="30">
        <f t="shared" si="13"/>
        <v>3178</v>
      </c>
      <c r="K23" s="30">
        <f t="shared" si="8"/>
        <v>3178</v>
      </c>
      <c r="L23" s="37">
        <f t="shared" si="9"/>
        <v>0</v>
      </c>
      <c r="M23" s="27">
        <v>33</v>
      </c>
      <c r="N23" s="30">
        <f>SUM(I23-M23)</f>
        <v>2789</v>
      </c>
      <c r="O23" s="22">
        <f t="shared" si="11"/>
        <v>0.47033333333333333</v>
      </c>
      <c r="P23" s="39">
        <f t="shared" si="14"/>
        <v>0</v>
      </c>
      <c r="Q23" s="24">
        <f t="shared" si="15"/>
        <v>0.47033333333333333</v>
      </c>
    </row>
    <row r="24" spans="1:17" ht="18" x14ac:dyDescent="0.25">
      <c r="A24" s="46" t="s">
        <v>50</v>
      </c>
      <c r="B24" s="26" t="s">
        <v>51</v>
      </c>
      <c r="C24" s="27">
        <v>5000</v>
      </c>
      <c r="D24" s="47">
        <v>0</v>
      </c>
      <c r="E24" s="29">
        <f t="shared" si="12"/>
        <v>5000</v>
      </c>
      <c r="F24" s="27">
        <v>5000</v>
      </c>
      <c r="G24" s="28">
        <v>0</v>
      </c>
      <c r="H24" s="27">
        <v>0</v>
      </c>
      <c r="I24" s="36">
        <v>0</v>
      </c>
      <c r="J24" s="30">
        <f t="shared" si="13"/>
        <v>5000</v>
      </c>
      <c r="K24" s="30">
        <f t="shared" si="8"/>
        <v>5000</v>
      </c>
      <c r="L24" s="37">
        <f t="shared" si="9"/>
        <v>0</v>
      </c>
      <c r="M24" s="27">
        <v>0</v>
      </c>
      <c r="N24" s="30">
        <f t="shared" si="10"/>
        <v>0</v>
      </c>
      <c r="O24" s="22">
        <f t="shared" si="11"/>
        <v>0</v>
      </c>
      <c r="P24" s="39">
        <f t="shared" si="14"/>
        <v>0</v>
      </c>
      <c r="Q24" s="24">
        <f t="shared" si="15"/>
        <v>0</v>
      </c>
    </row>
    <row r="25" spans="1:17" ht="18" x14ac:dyDescent="0.25">
      <c r="A25" s="46" t="s">
        <v>52</v>
      </c>
      <c r="B25" s="26" t="s">
        <v>53</v>
      </c>
      <c r="C25" s="27">
        <v>3000</v>
      </c>
      <c r="D25" s="47">
        <v>0</v>
      </c>
      <c r="E25" s="29">
        <f t="shared" si="12"/>
        <v>3000</v>
      </c>
      <c r="F25" s="27">
        <v>3000</v>
      </c>
      <c r="G25" s="28">
        <v>0</v>
      </c>
      <c r="H25" s="27">
        <v>0</v>
      </c>
      <c r="I25" s="36">
        <v>0</v>
      </c>
      <c r="J25" s="30">
        <f t="shared" si="13"/>
        <v>3000</v>
      </c>
      <c r="K25" s="30">
        <f t="shared" si="8"/>
        <v>3000</v>
      </c>
      <c r="L25" s="37">
        <f t="shared" si="9"/>
        <v>0</v>
      </c>
      <c r="M25" s="27">
        <v>0</v>
      </c>
      <c r="N25" s="30">
        <f t="shared" si="10"/>
        <v>0</v>
      </c>
      <c r="O25" s="22">
        <f t="shared" si="11"/>
        <v>0</v>
      </c>
      <c r="P25" s="39">
        <f t="shared" si="14"/>
        <v>0</v>
      </c>
      <c r="Q25" s="24">
        <f t="shared" si="15"/>
        <v>0</v>
      </c>
    </row>
    <row r="26" spans="1:17" ht="18" x14ac:dyDescent="0.25">
      <c r="A26" s="46">
        <v>111</v>
      </c>
      <c r="B26" s="26" t="s">
        <v>54</v>
      </c>
      <c r="C26" s="27">
        <v>1000</v>
      </c>
      <c r="D26" s="47">
        <v>-34</v>
      </c>
      <c r="E26" s="29">
        <f t="shared" si="12"/>
        <v>966</v>
      </c>
      <c r="F26" s="27">
        <v>966</v>
      </c>
      <c r="G26" s="28">
        <v>0</v>
      </c>
      <c r="H26" s="27">
        <v>0</v>
      </c>
      <c r="I26" s="36">
        <v>448</v>
      </c>
      <c r="J26" s="30">
        <f t="shared" si="13"/>
        <v>518</v>
      </c>
      <c r="K26" s="30">
        <f t="shared" si="8"/>
        <v>518</v>
      </c>
      <c r="L26" s="37">
        <f t="shared" si="9"/>
        <v>0</v>
      </c>
      <c r="M26" s="27">
        <v>0</v>
      </c>
      <c r="N26" s="30">
        <f t="shared" si="10"/>
        <v>448</v>
      </c>
      <c r="O26" s="22">
        <f t="shared" si="11"/>
        <v>0.46376811594202899</v>
      </c>
      <c r="P26" s="39">
        <f t="shared" si="14"/>
        <v>0</v>
      </c>
      <c r="Q26" s="24">
        <f t="shared" si="15"/>
        <v>0.46376811594202899</v>
      </c>
    </row>
    <row r="27" spans="1:17" ht="18" x14ac:dyDescent="0.25">
      <c r="A27" s="46" t="s">
        <v>55</v>
      </c>
      <c r="B27" s="26" t="s">
        <v>56</v>
      </c>
      <c r="C27" s="27">
        <v>500</v>
      </c>
      <c r="D27" s="47">
        <v>0</v>
      </c>
      <c r="E27" s="29">
        <f t="shared" si="12"/>
        <v>500</v>
      </c>
      <c r="F27" s="27">
        <v>500</v>
      </c>
      <c r="G27" s="28">
        <v>0</v>
      </c>
      <c r="H27" s="27">
        <v>0</v>
      </c>
      <c r="I27" s="36">
        <v>0</v>
      </c>
      <c r="J27" s="30">
        <f t="shared" si="13"/>
        <v>500</v>
      </c>
      <c r="K27" s="30">
        <f t="shared" si="8"/>
        <v>500</v>
      </c>
      <c r="L27" s="37">
        <f t="shared" si="9"/>
        <v>0</v>
      </c>
      <c r="M27" s="27">
        <v>0</v>
      </c>
      <c r="N27" s="30">
        <f t="shared" si="10"/>
        <v>0</v>
      </c>
      <c r="O27" s="22">
        <f t="shared" si="11"/>
        <v>0</v>
      </c>
      <c r="P27" s="39">
        <f t="shared" si="14"/>
        <v>0</v>
      </c>
      <c r="Q27" s="24">
        <f t="shared" si="15"/>
        <v>0</v>
      </c>
    </row>
    <row r="28" spans="1:17" ht="18" x14ac:dyDescent="0.25">
      <c r="A28" s="46" t="s">
        <v>57</v>
      </c>
      <c r="B28" s="26" t="s">
        <v>58</v>
      </c>
      <c r="C28" s="27">
        <v>500</v>
      </c>
      <c r="D28" s="47">
        <v>0</v>
      </c>
      <c r="E28" s="29">
        <f t="shared" si="12"/>
        <v>500</v>
      </c>
      <c r="F28" s="27">
        <v>500</v>
      </c>
      <c r="G28" s="28">
        <v>0</v>
      </c>
      <c r="H28" s="27">
        <v>0</v>
      </c>
      <c r="I28" s="36">
        <v>90</v>
      </c>
      <c r="J28" s="30">
        <f t="shared" si="13"/>
        <v>410</v>
      </c>
      <c r="K28" s="30">
        <f t="shared" si="8"/>
        <v>410</v>
      </c>
      <c r="L28" s="37">
        <f t="shared" si="9"/>
        <v>0</v>
      </c>
      <c r="M28" s="27">
        <v>0</v>
      </c>
      <c r="N28" s="30">
        <f t="shared" si="10"/>
        <v>90</v>
      </c>
      <c r="O28" s="38">
        <f>SUM(I28/F28)</f>
        <v>0.18</v>
      </c>
      <c r="P28" s="39">
        <f t="shared" si="14"/>
        <v>0</v>
      </c>
      <c r="Q28" s="24">
        <f t="shared" si="15"/>
        <v>0.18</v>
      </c>
    </row>
    <row r="29" spans="1:17" ht="18" x14ac:dyDescent="0.25">
      <c r="A29" s="46" t="s">
        <v>59</v>
      </c>
      <c r="B29" s="26" t="s">
        <v>60</v>
      </c>
      <c r="C29" s="27">
        <v>52800</v>
      </c>
      <c r="D29" s="47">
        <v>0</v>
      </c>
      <c r="E29" s="29">
        <f t="shared" si="12"/>
        <v>52800</v>
      </c>
      <c r="F29" s="27">
        <v>52800</v>
      </c>
      <c r="G29" s="28">
        <v>0</v>
      </c>
      <c r="H29" s="34">
        <v>0</v>
      </c>
      <c r="I29" s="36">
        <v>17467</v>
      </c>
      <c r="J29" s="30">
        <f t="shared" si="13"/>
        <v>35333</v>
      </c>
      <c r="K29" s="30">
        <f t="shared" si="8"/>
        <v>35333</v>
      </c>
      <c r="L29" s="37">
        <f t="shared" si="9"/>
        <v>0</v>
      </c>
      <c r="M29" s="27">
        <v>0</v>
      </c>
      <c r="N29" s="30">
        <f t="shared" si="10"/>
        <v>17467</v>
      </c>
      <c r="O29" s="38">
        <f>SUM(I29/F29)</f>
        <v>0.33081439393939394</v>
      </c>
      <c r="P29" s="39">
        <f t="shared" si="14"/>
        <v>0</v>
      </c>
      <c r="Q29" s="24">
        <f>SUM(I29/E29*100%)</f>
        <v>0.33081439393939394</v>
      </c>
    </row>
    <row r="30" spans="1:17" ht="18" x14ac:dyDescent="0.25">
      <c r="A30" s="46" t="s">
        <v>61</v>
      </c>
      <c r="B30" s="26" t="s">
        <v>62</v>
      </c>
      <c r="C30" s="27">
        <v>24700</v>
      </c>
      <c r="D30" s="47">
        <v>-2502</v>
      </c>
      <c r="E30" s="29">
        <f t="shared" si="12"/>
        <v>22198</v>
      </c>
      <c r="F30" s="27">
        <v>22198</v>
      </c>
      <c r="G30" s="28">
        <v>0</v>
      </c>
      <c r="H30" s="27">
        <v>0</v>
      </c>
      <c r="I30" s="36">
        <v>18382</v>
      </c>
      <c r="J30" s="30">
        <f t="shared" si="13"/>
        <v>3816</v>
      </c>
      <c r="K30" s="30">
        <f t="shared" si="8"/>
        <v>3816</v>
      </c>
      <c r="L30" s="37">
        <f t="shared" si="9"/>
        <v>0</v>
      </c>
      <c r="M30" s="27">
        <v>1275</v>
      </c>
      <c r="N30" s="30">
        <f t="shared" si="10"/>
        <v>17107</v>
      </c>
      <c r="O30" s="38">
        <f>SUM(I30/F30)</f>
        <v>0.828092620956843</v>
      </c>
      <c r="P30" s="39">
        <f t="shared" si="14"/>
        <v>0</v>
      </c>
      <c r="Q30" s="24">
        <f>SUM(I30/E30*100%)</f>
        <v>0.828092620956843</v>
      </c>
    </row>
    <row r="31" spans="1:17" ht="18" x14ac:dyDescent="0.25">
      <c r="A31" s="46" t="s">
        <v>63</v>
      </c>
      <c r="B31" s="26" t="s">
        <v>64</v>
      </c>
      <c r="C31" s="27">
        <v>20000</v>
      </c>
      <c r="D31" s="47">
        <v>0</v>
      </c>
      <c r="E31" s="29">
        <f t="shared" si="12"/>
        <v>20000</v>
      </c>
      <c r="F31" s="27">
        <v>20000</v>
      </c>
      <c r="G31" s="48">
        <v>0</v>
      </c>
      <c r="H31" s="27">
        <v>0</v>
      </c>
      <c r="I31" s="36">
        <v>1369</v>
      </c>
      <c r="J31" s="30">
        <f t="shared" si="13"/>
        <v>18631</v>
      </c>
      <c r="K31" s="30">
        <f t="shared" si="8"/>
        <v>18631</v>
      </c>
      <c r="L31" s="37">
        <f t="shared" si="9"/>
        <v>0</v>
      </c>
      <c r="M31" s="27">
        <v>0</v>
      </c>
      <c r="N31" s="30">
        <f t="shared" si="10"/>
        <v>1369</v>
      </c>
      <c r="O31" s="38">
        <f>SUM(I31/F31)</f>
        <v>6.8449999999999997E-2</v>
      </c>
      <c r="P31" s="39">
        <f t="shared" si="14"/>
        <v>0</v>
      </c>
      <c r="Q31" s="24">
        <f>SUM(I31/E31*100%)</f>
        <v>6.8449999999999997E-2</v>
      </c>
    </row>
    <row r="32" spans="1:17" ht="18" x14ac:dyDescent="0.25">
      <c r="A32" s="46" t="s">
        <v>65</v>
      </c>
      <c r="B32" s="26" t="s">
        <v>66</v>
      </c>
      <c r="C32" s="27">
        <v>15000</v>
      </c>
      <c r="D32" s="47">
        <v>0</v>
      </c>
      <c r="E32" s="29">
        <f t="shared" si="12"/>
        <v>15000</v>
      </c>
      <c r="F32" s="27">
        <v>15000</v>
      </c>
      <c r="G32" s="28">
        <v>0</v>
      </c>
      <c r="H32" s="27">
        <v>0</v>
      </c>
      <c r="I32" s="36">
        <v>1054</v>
      </c>
      <c r="J32" s="30">
        <f t="shared" si="13"/>
        <v>13946</v>
      </c>
      <c r="K32" s="30">
        <f t="shared" si="8"/>
        <v>13946</v>
      </c>
      <c r="L32" s="37">
        <f t="shared" si="9"/>
        <v>0</v>
      </c>
      <c r="M32" s="27">
        <v>0</v>
      </c>
      <c r="N32" s="30">
        <f t="shared" si="10"/>
        <v>1054</v>
      </c>
      <c r="O32" s="38">
        <f>SUM(I32/F32)</f>
        <v>7.0266666666666672E-2</v>
      </c>
      <c r="P32" s="39">
        <f t="shared" si="14"/>
        <v>0</v>
      </c>
      <c r="Q32" s="24">
        <f>SUM(I32/E32*100%)</f>
        <v>7.0266666666666672E-2</v>
      </c>
    </row>
    <row r="33" spans="1:17" ht="24" customHeight="1" x14ac:dyDescent="0.25">
      <c r="A33" s="49">
        <v>131</v>
      </c>
      <c r="B33" s="50" t="s">
        <v>67</v>
      </c>
      <c r="C33" s="27">
        <v>20000</v>
      </c>
      <c r="D33" s="51">
        <v>0</v>
      </c>
      <c r="E33" s="29">
        <f t="shared" si="12"/>
        <v>20000</v>
      </c>
      <c r="F33" s="27">
        <v>20000</v>
      </c>
      <c r="G33" s="28">
        <v>0</v>
      </c>
      <c r="H33" s="27">
        <v>0</v>
      </c>
      <c r="I33" s="36">
        <v>0</v>
      </c>
      <c r="J33" s="30">
        <f t="shared" si="13"/>
        <v>20000</v>
      </c>
      <c r="K33" s="30">
        <f t="shared" si="8"/>
        <v>20000</v>
      </c>
      <c r="L33" s="37">
        <f t="shared" si="9"/>
        <v>0</v>
      </c>
      <c r="M33" s="52">
        <v>0</v>
      </c>
      <c r="N33" s="30">
        <f t="shared" si="10"/>
        <v>0</v>
      </c>
      <c r="O33" s="38">
        <f t="shared" ref="O33:O52" si="16">SUM(I33/F33)</f>
        <v>0</v>
      </c>
      <c r="P33" s="39">
        <f t="shared" si="14"/>
        <v>0</v>
      </c>
      <c r="Q33" s="24">
        <f t="shared" ref="Q33:Q52" si="17">SUM(I33/E33*100%)</f>
        <v>0</v>
      </c>
    </row>
    <row r="34" spans="1:17" ht="18" x14ac:dyDescent="0.25">
      <c r="A34" s="46" t="s">
        <v>68</v>
      </c>
      <c r="B34" s="26" t="s">
        <v>69</v>
      </c>
      <c r="C34" s="27">
        <v>75000</v>
      </c>
      <c r="D34" s="47">
        <v>-16000</v>
      </c>
      <c r="E34" s="29">
        <f t="shared" si="12"/>
        <v>59000</v>
      </c>
      <c r="F34" s="27">
        <v>59000</v>
      </c>
      <c r="G34" s="28">
        <v>0</v>
      </c>
      <c r="H34" s="27">
        <v>0</v>
      </c>
      <c r="I34" s="36">
        <v>3200</v>
      </c>
      <c r="J34" s="30">
        <f t="shared" si="13"/>
        <v>55800</v>
      </c>
      <c r="K34" s="30">
        <f t="shared" si="8"/>
        <v>55800</v>
      </c>
      <c r="L34" s="37">
        <f t="shared" si="9"/>
        <v>0</v>
      </c>
      <c r="M34" s="27">
        <v>0</v>
      </c>
      <c r="N34" s="30">
        <f t="shared" si="10"/>
        <v>3200</v>
      </c>
      <c r="O34" s="38">
        <f t="shared" si="16"/>
        <v>5.4237288135593219E-2</v>
      </c>
      <c r="P34" s="39">
        <f t="shared" si="14"/>
        <v>0</v>
      </c>
      <c r="Q34" s="24">
        <f t="shared" si="17"/>
        <v>5.4237288135593219E-2</v>
      </c>
    </row>
    <row r="35" spans="1:17" ht="18" x14ac:dyDescent="0.25">
      <c r="A35" s="46" t="s">
        <v>70</v>
      </c>
      <c r="B35" s="26" t="s">
        <v>71</v>
      </c>
      <c r="C35" s="27">
        <v>10000</v>
      </c>
      <c r="D35" s="28">
        <v>0</v>
      </c>
      <c r="E35" s="29">
        <f>SUM(C35+D35)</f>
        <v>10000</v>
      </c>
      <c r="F35" s="27">
        <v>10000</v>
      </c>
      <c r="G35" s="28">
        <v>0</v>
      </c>
      <c r="H35" s="27">
        <v>0</v>
      </c>
      <c r="I35" s="36">
        <v>1871</v>
      </c>
      <c r="J35" s="30">
        <f t="shared" si="13"/>
        <v>8129</v>
      </c>
      <c r="K35" s="30">
        <f t="shared" si="8"/>
        <v>8129</v>
      </c>
      <c r="L35" s="37">
        <f t="shared" si="9"/>
        <v>0</v>
      </c>
      <c r="M35" s="27">
        <v>0</v>
      </c>
      <c r="N35" s="30">
        <f t="shared" si="10"/>
        <v>1871</v>
      </c>
      <c r="O35" s="38">
        <f t="shared" si="16"/>
        <v>0.18709999999999999</v>
      </c>
      <c r="P35" s="39">
        <f t="shared" si="14"/>
        <v>0</v>
      </c>
      <c r="Q35" s="24">
        <f t="shared" si="17"/>
        <v>0.18709999999999999</v>
      </c>
    </row>
    <row r="36" spans="1:17" ht="18" x14ac:dyDescent="0.25">
      <c r="A36" s="46" t="s">
        <v>72</v>
      </c>
      <c r="B36" s="26" t="s">
        <v>73</v>
      </c>
      <c r="C36" s="27">
        <v>32500</v>
      </c>
      <c r="D36" s="28">
        <v>25000</v>
      </c>
      <c r="E36" s="29">
        <f t="shared" ref="E36:E52" si="18">SUM(C36+D36)</f>
        <v>57500</v>
      </c>
      <c r="F36" s="27">
        <v>57500</v>
      </c>
      <c r="G36" s="28">
        <v>0</v>
      </c>
      <c r="H36" s="27">
        <v>0</v>
      </c>
      <c r="I36" s="36">
        <v>46850</v>
      </c>
      <c r="J36" s="30">
        <f t="shared" si="13"/>
        <v>10650</v>
      </c>
      <c r="K36" s="30">
        <f t="shared" si="8"/>
        <v>10650</v>
      </c>
      <c r="L36" s="37">
        <f t="shared" si="9"/>
        <v>0</v>
      </c>
      <c r="M36" s="27">
        <v>0</v>
      </c>
      <c r="N36" s="30">
        <f t="shared" si="10"/>
        <v>46850</v>
      </c>
      <c r="O36" s="38">
        <f t="shared" si="16"/>
        <v>0.81478260869565222</v>
      </c>
      <c r="P36" s="39">
        <f t="shared" si="14"/>
        <v>0</v>
      </c>
      <c r="Q36" s="24">
        <f t="shared" si="17"/>
        <v>0.81478260869565222</v>
      </c>
    </row>
    <row r="37" spans="1:17" ht="18" x14ac:dyDescent="0.25">
      <c r="A37" s="46" t="s">
        <v>74</v>
      </c>
      <c r="B37" s="26" t="s">
        <v>75</v>
      </c>
      <c r="C37" s="27">
        <v>8000</v>
      </c>
      <c r="D37" s="28">
        <v>-200</v>
      </c>
      <c r="E37" s="29">
        <f>SUM(C37+D37)</f>
        <v>7800</v>
      </c>
      <c r="F37" s="27">
        <v>7800</v>
      </c>
      <c r="G37" s="28">
        <v>0</v>
      </c>
      <c r="H37" s="27">
        <v>125</v>
      </c>
      <c r="I37" s="36">
        <v>3152</v>
      </c>
      <c r="J37" s="27">
        <f t="shared" si="13"/>
        <v>4648</v>
      </c>
      <c r="K37" s="27">
        <f t="shared" si="8"/>
        <v>4648</v>
      </c>
      <c r="L37" s="28">
        <f t="shared" ref="L37:L82" si="19">SUM(E37-F37)</f>
        <v>0</v>
      </c>
      <c r="M37" s="27">
        <v>0</v>
      </c>
      <c r="N37" s="27">
        <f t="shared" si="10"/>
        <v>3152</v>
      </c>
      <c r="O37" s="38">
        <f t="shared" si="16"/>
        <v>0.40410256410256412</v>
      </c>
      <c r="P37" s="39">
        <f t="shared" si="14"/>
        <v>1.6025641025641024E-2</v>
      </c>
      <c r="Q37" s="24">
        <f t="shared" si="17"/>
        <v>0.40410256410256412</v>
      </c>
    </row>
    <row r="38" spans="1:17" ht="18" x14ac:dyDescent="0.25">
      <c r="A38" s="53" t="s">
        <v>76</v>
      </c>
      <c r="B38" s="54" t="s">
        <v>77</v>
      </c>
      <c r="C38" s="27">
        <v>24100</v>
      </c>
      <c r="D38" s="55">
        <v>15000</v>
      </c>
      <c r="E38" s="56">
        <f t="shared" si="18"/>
        <v>39100</v>
      </c>
      <c r="F38" s="27">
        <v>39100</v>
      </c>
      <c r="G38" s="28">
        <v>0</v>
      </c>
      <c r="H38" s="34">
        <v>0</v>
      </c>
      <c r="I38" s="36">
        <v>33015</v>
      </c>
      <c r="J38" s="27">
        <f t="shared" si="13"/>
        <v>6085</v>
      </c>
      <c r="K38" s="27">
        <f t="shared" si="8"/>
        <v>6085</v>
      </c>
      <c r="L38" s="28">
        <f t="shared" si="19"/>
        <v>0</v>
      </c>
      <c r="M38" s="27">
        <v>0</v>
      </c>
      <c r="N38" s="27">
        <f t="shared" si="10"/>
        <v>33015</v>
      </c>
      <c r="O38" s="38">
        <f t="shared" si="16"/>
        <v>0.84437340153452689</v>
      </c>
      <c r="P38" s="39">
        <f t="shared" si="14"/>
        <v>0</v>
      </c>
      <c r="Q38" s="24">
        <f t="shared" si="17"/>
        <v>0.84437340153452689</v>
      </c>
    </row>
    <row r="39" spans="1:17" ht="18" x14ac:dyDescent="0.25">
      <c r="A39" s="46" t="s">
        <v>78</v>
      </c>
      <c r="B39" s="57" t="s">
        <v>79</v>
      </c>
      <c r="C39" s="27">
        <v>3000</v>
      </c>
      <c r="D39" s="58">
        <v>0</v>
      </c>
      <c r="E39" s="27">
        <f t="shared" si="18"/>
        <v>3000</v>
      </c>
      <c r="F39" s="27">
        <v>3000</v>
      </c>
      <c r="G39" s="27">
        <v>0</v>
      </c>
      <c r="H39" s="34">
        <v>0</v>
      </c>
      <c r="I39" s="27">
        <v>0</v>
      </c>
      <c r="J39" s="27">
        <f t="shared" si="13"/>
        <v>3000</v>
      </c>
      <c r="K39" s="27">
        <f t="shared" si="8"/>
        <v>3000</v>
      </c>
      <c r="L39" s="27">
        <f t="shared" si="19"/>
        <v>0</v>
      </c>
      <c r="M39" s="27">
        <v>0</v>
      </c>
      <c r="N39" s="27">
        <f t="shared" si="10"/>
        <v>0</v>
      </c>
      <c r="O39" s="38">
        <f t="shared" si="16"/>
        <v>0</v>
      </c>
      <c r="P39" s="39">
        <f t="shared" si="14"/>
        <v>0</v>
      </c>
      <c r="Q39" s="24">
        <f t="shared" si="17"/>
        <v>0</v>
      </c>
    </row>
    <row r="40" spans="1:17" ht="18" x14ac:dyDescent="0.25">
      <c r="A40" s="46" t="s">
        <v>80</v>
      </c>
      <c r="B40" s="57" t="s">
        <v>81</v>
      </c>
      <c r="C40" s="27">
        <v>12000</v>
      </c>
      <c r="D40" s="27">
        <v>0</v>
      </c>
      <c r="E40" s="27">
        <f t="shared" si="18"/>
        <v>12000</v>
      </c>
      <c r="F40" s="27">
        <v>12000</v>
      </c>
      <c r="G40" s="27">
        <v>0</v>
      </c>
      <c r="H40" s="27">
        <v>1114</v>
      </c>
      <c r="I40" s="27">
        <v>0</v>
      </c>
      <c r="J40" s="27">
        <f t="shared" si="13"/>
        <v>12000</v>
      </c>
      <c r="K40" s="27">
        <f t="shared" si="8"/>
        <v>12000</v>
      </c>
      <c r="L40" s="27">
        <f t="shared" si="19"/>
        <v>0</v>
      </c>
      <c r="M40" s="27">
        <v>0</v>
      </c>
      <c r="N40" s="27">
        <f t="shared" si="10"/>
        <v>0</v>
      </c>
      <c r="O40" s="38">
        <f t="shared" si="16"/>
        <v>0</v>
      </c>
      <c r="P40" s="39">
        <f t="shared" si="14"/>
        <v>9.2833333333333337E-2</v>
      </c>
      <c r="Q40" s="24">
        <f t="shared" si="17"/>
        <v>0</v>
      </c>
    </row>
    <row r="41" spans="1:17" ht="18" x14ac:dyDescent="0.25">
      <c r="A41" s="46">
        <v>166</v>
      </c>
      <c r="B41" s="57" t="s">
        <v>82</v>
      </c>
      <c r="C41" s="27">
        <v>0</v>
      </c>
      <c r="D41" s="27">
        <v>300</v>
      </c>
      <c r="E41" s="27">
        <f t="shared" si="18"/>
        <v>300</v>
      </c>
      <c r="F41" s="27">
        <v>300</v>
      </c>
      <c r="G41" s="27">
        <v>0</v>
      </c>
      <c r="H41" s="27">
        <v>0</v>
      </c>
      <c r="I41" s="27">
        <v>165</v>
      </c>
      <c r="J41" s="27">
        <f t="shared" si="13"/>
        <v>135</v>
      </c>
      <c r="K41" s="27">
        <f t="shared" si="8"/>
        <v>135</v>
      </c>
      <c r="L41" s="27">
        <f t="shared" si="19"/>
        <v>0</v>
      </c>
      <c r="M41" s="27">
        <v>0</v>
      </c>
      <c r="N41" s="27">
        <f t="shared" si="10"/>
        <v>165</v>
      </c>
      <c r="O41" s="38">
        <f t="shared" si="16"/>
        <v>0.55000000000000004</v>
      </c>
      <c r="P41" s="39">
        <f t="shared" si="14"/>
        <v>0</v>
      </c>
      <c r="Q41" s="24">
        <f t="shared" si="17"/>
        <v>0.55000000000000004</v>
      </c>
    </row>
    <row r="42" spans="1:17" ht="18" x14ac:dyDescent="0.25">
      <c r="A42" s="46" t="s">
        <v>83</v>
      </c>
      <c r="B42" s="57" t="s">
        <v>84</v>
      </c>
      <c r="C42" s="27">
        <v>23300</v>
      </c>
      <c r="D42" s="58">
        <v>-107</v>
      </c>
      <c r="E42" s="27">
        <f t="shared" si="18"/>
        <v>23193</v>
      </c>
      <c r="F42" s="27">
        <v>23193</v>
      </c>
      <c r="G42" s="27">
        <v>0</v>
      </c>
      <c r="H42" s="34">
        <v>1900</v>
      </c>
      <c r="I42" s="27">
        <v>7313</v>
      </c>
      <c r="J42" s="27">
        <f>SUM(F42-I42)</f>
        <v>15880</v>
      </c>
      <c r="K42" s="27">
        <f t="shared" si="8"/>
        <v>15880</v>
      </c>
      <c r="L42" s="27">
        <f t="shared" si="19"/>
        <v>0</v>
      </c>
      <c r="M42" s="27">
        <v>2389</v>
      </c>
      <c r="N42" s="59">
        <f>SUM(I42-M42)</f>
        <v>4924</v>
      </c>
      <c r="O42" s="38">
        <f t="shared" si="16"/>
        <v>0.31531065407666103</v>
      </c>
      <c r="P42" s="39">
        <f t="shared" si="14"/>
        <v>8.1921269348510323E-2</v>
      </c>
      <c r="Q42" s="24">
        <f t="shared" si="17"/>
        <v>0.31531065407666103</v>
      </c>
    </row>
    <row r="43" spans="1:17" ht="18" x14ac:dyDescent="0.25">
      <c r="A43" s="46" t="s">
        <v>85</v>
      </c>
      <c r="B43" s="57" t="s">
        <v>86</v>
      </c>
      <c r="C43" s="27">
        <v>24300</v>
      </c>
      <c r="D43" s="27">
        <v>-6000</v>
      </c>
      <c r="E43" s="27">
        <f t="shared" si="18"/>
        <v>18300</v>
      </c>
      <c r="F43" s="27">
        <v>18300</v>
      </c>
      <c r="G43" s="27">
        <v>0</v>
      </c>
      <c r="H43" s="27">
        <v>0</v>
      </c>
      <c r="I43" s="27">
        <v>0</v>
      </c>
      <c r="J43" s="27">
        <f t="shared" si="13"/>
        <v>18300</v>
      </c>
      <c r="K43" s="27">
        <f t="shared" si="8"/>
        <v>18300</v>
      </c>
      <c r="L43" s="27">
        <f t="shared" si="19"/>
        <v>0</v>
      </c>
      <c r="M43" s="27">
        <v>0</v>
      </c>
      <c r="N43" s="59">
        <f t="shared" ref="N43:N52" si="20">SUM(I43-M43)</f>
        <v>0</v>
      </c>
      <c r="O43" s="38">
        <f t="shared" si="16"/>
        <v>0</v>
      </c>
      <c r="P43" s="39">
        <f t="shared" si="14"/>
        <v>0</v>
      </c>
      <c r="Q43" s="24">
        <f t="shared" si="17"/>
        <v>0</v>
      </c>
    </row>
    <row r="44" spans="1:17" ht="18" x14ac:dyDescent="0.25">
      <c r="A44" s="46" t="s">
        <v>87</v>
      </c>
      <c r="B44" s="26" t="s">
        <v>88</v>
      </c>
      <c r="C44" s="27">
        <v>5000</v>
      </c>
      <c r="D44" s="36">
        <v>15000</v>
      </c>
      <c r="E44" s="28">
        <f t="shared" si="18"/>
        <v>20000</v>
      </c>
      <c r="F44" s="27">
        <v>20000</v>
      </c>
      <c r="G44" s="28">
        <v>0</v>
      </c>
      <c r="H44" s="27">
        <v>0</v>
      </c>
      <c r="I44" s="28">
        <v>0</v>
      </c>
      <c r="J44" s="27">
        <f t="shared" si="13"/>
        <v>20000</v>
      </c>
      <c r="K44" s="27">
        <f t="shared" si="8"/>
        <v>20000</v>
      </c>
      <c r="L44" s="27">
        <f t="shared" si="19"/>
        <v>0</v>
      </c>
      <c r="M44" s="27">
        <v>0</v>
      </c>
      <c r="N44" s="59">
        <f t="shared" si="20"/>
        <v>0</v>
      </c>
      <c r="O44" s="38">
        <f t="shared" si="16"/>
        <v>0</v>
      </c>
      <c r="P44" s="39">
        <f t="shared" si="14"/>
        <v>0</v>
      </c>
      <c r="Q44" s="24">
        <f t="shared" si="17"/>
        <v>0</v>
      </c>
    </row>
    <row r="45" spans="1:17" ht="18" x14ac:dyDescent="0.25">
      <c r="A45" s="46" t="s">
        <v>89</v>
      </c>
      <c r="B45" s="26" t="s">
        <v>90</v>
      </c>
      <c r="C45" s="27">
        <v>2500</v>
      </c>
      <c r="D45" s="36">
        <v>691</v>
      </c>
      <c r="E45" s="28">
        <f t="shared" si="18"/>
        <v>3191</v>
      </c>
      <c r="F45" s="27">
        <v>3191</v>
      </c>
      <c r="G45" s="28">
        <v>0</v>
      </c>
      <c r="H45" s="27">
        <v>0</v>
      </c>
      <c r="I45" s="28">
        <v>1675</v>
      </c>
      <c r="J45" s="27">
        <f t="shared" si="13"/>
        <v>1516</v>
      </c>
      <c r="K45" s="27">
        <f t="shared" si="8"/>
        <v>1516</v>
      </c>
      <c r="L45" s="27">
        <f t="shared" si="19"/>
        <v>0</v>
      </c>
      <c r="M45" s="27">
        <v>0</v>
      </c>
      <c r="N45" s="59">
        <f t="shared" si="20"/>
        <v>1675</v>
      </c>
      <c r="O45" s="38">
        <f t="shared" si="16"/>
        <v>0.52491382011908494</v>
      </c>
      <c r="P45" s="39">
        <f t="shared" si="14"/>
        <v>0</v>
      </c>
      <c r="Q45" s="24">
        <f t="shared" si="17"/>
        <v>0.52491382011908494</v>
      </c>
    </row>
    <row r="46" spans="1:17" ht="18" x14ac:dyDescent="0.25">
      <c r="A46" s="46" t="s">
        <v>91</v>
      </c>
      <c r="B46" s="26" t="s">
        <v>92</v>
      </c>
      <c r="C46" s="27">
        <v>2000</v>
      </c>
      <c r="D46" s="36">
        <v>0</v>
      </c>
      <c r="E46" s="28">
        <f t="shared" si="18"/>
        <v>2000</v>
      </c>
      <c r="F46" s="27">
        <v>2000</v>
      </c>
      <c r="G46" s="28">
        <v>0</v>
      </c>
      <c r="H46" s="27">
        <v>0</v>
      </c>
      <c r="I46" s="28">
        <v>0</v>
      </c>
      <c r="J46" s="27">
        <f t="shared" si="13"/>
        <v>2000</v>
      </c>
      <c r="K46" s="27">
        <f t="shared" si="8"/>
        <v>2000</v>
      </c>
      <c r="L46" s="27">
        <f t="shared" si="19"/>
        <v>0</v>
      </c>
      <c r="M46" s="27">
        <v>0</v>
      </c>
      <c r="N46" s="59">
        <f t="shared" si="20"/>
        <v>0</v>
      </c>
      <c r="O46" s="38">
        <f t="shared" si="16"/>
        <v>0</v>
      </c>
      <c r="P46" s="39">
        <f t="shared" si="14"/>
        <v>0</v>
      </c>
      <c r="Q46" s="24">
        <f t="shared" si="17"/>
        <v>0</v>
      </c>
    </row>
    <row r="47" spans="1:17" ht="18" x14ac:dyDescent="0.25">
      <c r="A47" s="46" t="s">
        <v>93</v>
      </c>
      <c r="B47" s="26" t="s">
        <v>94</v>
      </c>
      <c r="C47" s="27">
        <v>2500</v>
      </c>
      <c r="D47" s="36">
        <v>0</v>
      </c>
      <c r="E47" s="28">
        <f t="shared" si="18"/>
        <v>2500</v>
      </c>
      <c r="F47" s="27">
        <v>2500</v>
      </c>
      <c r="G47" s="28">
        <v>0</v>
      </c>
      <c r="H47" s="27">
        <v>0</v>
      </c>
      <c r="I47" s="28">
        <v>0</v>
      </c>
      <c r="J47" s="27">
        <f t="shared" si="13"/>
        <v>2500</v>
      </c>
      <c r="K47" s="27">
        <f t="shared" si="8"/>
        <v>2500</v>
      </c>
      <c r="L47" s="27">
        <f t="shared" si="19"/>
        <v>0</v>
      </c>
      <c r="M47" s="27">
        <v>0</v>
      </c>
      <c r="N47" s="59">
        <f t="shared" si="20"/>
        <v>0</v>
      </c>
      <c r="O47" s="38">
        <f t="shared" si="16"/>
        <v>0</v>
      </c>
      <c r="P47" s="39">
        <f t="shared" si="14"/>
        <v>0</v>
      </c>
      <c r="Q47" s="24">
        <f t="shared" si="17"/>
        <v>0</v>
      </c>
    </row>
    <row r="48" spans="1:17" ht="18" x14ac:dyDescent="0.25">
      <c r="A48" s="60" t="s">
        <v>95</v>
      </c>
      <c r="B48" s="61" t="s">
        <v>96</v>
      </c>
      <c r="C48" s="27">
        <v>6700</v>
      </c>
      <c r="D48" s="36">
        <v>0</v>
      </c>
      <c r="E48" s="28">
        <f t="shared" si="18"/>
        <v>6700</v>
      </c>
      <c r="F48" s="27">
        <v>6700</v>
      </c>
      <c r="G48" s="28">
        <v>0</v>
      </c>
      <c r="H48" s="27">
        <v>0</v>
      </c>
      <c r="I48" s="28">
        <v>21</v>
      </c>
      <c r="J48" s="27">
        <f t="shared" si="13"/>
        <v>6679</v>
      </c>
      <c r="K48" s="27">
        <f t="shared" si="8"/>
        <v>6679</v>
      </c>
      <c r="L48" s="27">
        <f>SUM(E48-F48)</f>
        <v>0</v>
      </c>
      <c r="M48" s="27">
        <v>0</v>
      </c>
      <c r="N48" s="59">
        <f t="shared" si="20"/>
        <v>21</v>
      </c>
      <c r="O48" s="38">
        <v>0.03</v>
      </c>
      <c r="P48" s="39">
        <f t="shared" si="14"/>
        <v>0</v>
      </c>
      <c r="Q48" s="24">
        <f t="shared" si="17"/>
        <v>3.1343283582089551E-3</v>
      </c>
    </row>
    <row r="49" spans="1:17" ht="18" x14ac:dyDescent="0.25">
      <c r="A49" s="46">
        <v>192</v>
      </c>
      <c r="B49" s="26" t="s">
        <v>97</v>
      </c>
      <c r="C49" s="27">
        <v>0</v>
      </c>
      <c r="D49" s="36">
        <v>2536</v>
      </c>
      <c r="E49" s="28">
        <f t="shared" si="18"/>
        <v>2536</v>
      </c>
      <c r="F49" s="27">
        <v>2536</v>
      </c>
      <c r="G49" s="28">
        <v>0</v>
      </c>
      <c r="H49" s="27">
        <v>0</v>
      </c>
      <c r="I49" s="28">
        <v>2535</v>
      </c>
      <c r="J49" s="27">
        <f t="shared" si="13"/>
        <v>1</v>
      </c>
      <c r="K49" s="27">
        <f>SUM(E49-G49-I49)</f>
        <v>1</v>
      </c>
      <c r="L49" s="27">
        <f>SUM(E49-F49)</f>
        <v>0</v>
      </c>
      <c r="M49" s="27">
        <v>0</v>
      </c>
      <c r="N49" s="59">
        <f t="shared" si="20"/>
        <v>2535</v>
      </c>
      <c r="O49" s="38">
        <f t="shared" si="16"/>
        <v>0.99960567823343849</v>
      </c>
      <c r="P49" s="39">
        <f t="shared" si="14"/>
        <v>0</v>
      </c>
      <c r="Q49" s="24">
        <f t="shared" si="17"/>
        <v>0.99960567823343849</v>
      </c>
    </row>
    <row r="50" spans="1:17" ht="18" x14ac:dyDescent="0.25">
      <c r="A50" s="46">
        <v>196</v>
      </c>
      <c r="B50" s="26" t="s">
        <v>98</v>
      </c>
      <c r="C50" s="27">
        <v>0</v>
      </c>
      <c r="D50" s="36">
        <v>200</v>
      </c>
      <c r="E50" s="28">
        <f t="shared" si="18"/>
        <v>200</v>
      </c>
      <c r="F50" s="27">
        <v>200</v>
      </c>
      <c r="G50" s="28">
        <v>0</v>
      </c>
      <c r="H50" s="27">
        <v>0</v>
      </c>
      <c r="I50" s="28">
        <v>200</v>
      </c>
      <c r="J50" s="27">
        <f t="shared" si="13"/>
        <v>0</v>
      </c>
      <c r="K50" s="27">
        <f>SUM(E50-G50-I50)</f>
        <v>0</v>
      </c>
      <c r="L50" s="27">
        <f>SUM(E50-F50)</f>
        <v>0</v>
      </c>
      <c r="M50" s="27">
        <v>0</v>
      </c>
      <c r="N50" s="59">
        <f t="shared" si="20"/>
        <v>200</v>
      </c>
      <c r="O50" s="38">
        <f t="shared" si="16"/>
        <v>1</v>
      </c>
      <c r="P50" s="39">
        <f t="shared" si="14"/>
        <v>0</v>
      </c>
      <c r="Q50" s="24">
        <f t="shared" si="17"/>
        <v>1</v>
      </c>
    </row>
    <row r="51" spans="1:17" ht="18" x14ac:dyDescent="0.25">
      <c r="A51" s="46">
        <v>197</v>
      </c>
      <c r="B51" s="26" t="s">
        <v>99</v>
      </c>
      <c r="C51" s="27">
        <v>0</v>
      </c>
      <c r="D51" s="36">
        <v>107</v>
      </c>
      <c r="E51" s="28">
        <f t="shared" si="18"/>
        <v>107</v>
      </c>
      <c r="F51" s="27">
        <v>107</v>
      </c>
      <c r="G51" s="28">
        <v>0</v>
      </c>
      <c r="H51" s="27">
        <v>0</v>
      </c>
      <c r="I51" s="28">
        <v>107</v>
      </c>
      <c r="J51" s="27">
        <f t="shared" si="13"/>
        <v>0</v>
      </c>
      <c r="K51" s="27">
        <f>SUM(E51-G51-I51)</f>
        <v>0</v>
      </c>
      <c r="L51" s="27">
        <f>SUM(E51-F51)</f>
        <v>0</v>
      </c>
      <c r="M51" s="27">
        <v>0</v>
      </c>
      <c r="N51" s="59">
        <f t="shared" si="20"/>
        <v>107</v>
      </c>
      <c r="O51" s="38">
        <f t="shared" si="16"/>
        <v>1</v>
      </c>
      <c r="P51" s="39">
        <f t="shared" si="14"/>
        <v>0</v>
      </c>
      <c r="Q51" s="24">
        <f t="shared" si="17"/>
        <v>1</v>
      </c>
    </row>
    <row r="52" spans="1:17" ht="18.75" thickBot="1" x14ac:dyDescent="0.3">
      <c r="A52" s="62">
        <v>199</v>
      </c>
      <c r="B52" s="63" t="s">
        <v>100</v>
      </c>
      <c r="C52" s="64">
        <v>0</v>
      </c>
      <c r="D52" s="65">
        <v>9</v>
      </c>
      <c r="E52" s="66">
        <f t="shared" si="18"/>
        <v>9</v>
      </c>
      <c r="F52" s="64">
        <v>9</v>
      </c>
      <c r="G52" s="66">
        <v>0</v>
      </c>
      <c r="H52" s="64">
        <v>0</v>
      </c>
      <c r="I52" s="66">
        <v>9</v>
      </c>
      <c r="J52" s="67">
        <f t="shared" si="13"/>
        <v>0</v>
      </c>
      <c r="K52" s="64">
        <f>SUM(E52-G52-I52)</f>
        <v>0</v>
      </c>
      <c r="L52" s="64">
        <f>SUM(E52-F52)</f>
        <v>0</v>
      </c>
      <c r="M52" s="68">
        <v>0</v>
      </c>
      <c r="N52" s="69">
        <f t="shared" si="20"/>
        <v>9</v>
      </c>
      <c r="O52" s="70">
        <f t="shared" si="16"/>
        <v>1</v>
      </c>
      <c r="P52" s="71">
        <f t="shared" si="14"/>
        <v>0</v>
      </c>
      <c r="Q52" s="72">
        <f t="shared" si="17"/>
        <v>1</v>
      </c>
    </row>
    <row r="53" spans="1:17" ht="15.75" x14ac:dyDescent="0.25">
      <c r="A53" s="73"/>
      <c r="B53" s="74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6"/>
      <c r="P53" s="77"/>
      <c r="Q53" s="78"/>
    </row>
    <row r="54" spans="1:17" ht="15.75" x14ac:dyDescent="0.25">
      <c r="A54" s="73"/>
      <c r="B54" s="74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6"/>
      <c r="P54" s="77"/>
      <c r="Q54" s="78"/>
    </row>
    <row r="55" spans="1:17" ht="15.75" x14ac:dyDescent="0.25">
      <c r="A55" s="73"/>
      <c r="B55" s="74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6"/>
      <c r="P55" s="77"/>
      <c r="Q55" s="78"/>
    </row>
    <row r="56" spans="1:17" ht="15.75" x14ac:dyDescent="0.25">
      <c r="A56" s="73"/>
      <c r="B56" s="74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6"/>
      <c r="P56" s="77"/>
      <c r="Q56" s="78"/>
    </row>
    <row r="57" spans="1:17" ht="15.75" x14ac:dyDescent="0.25">
      <c r="A57" s="73"/>
      <c r="B57" s="74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6"/>
      <c r="P57" s="77"/>
      <c r="Q57" s="78"/>
    </row>
    <row r="58" spans="1:17" ht="15.75" x14ac:dyDescent="0.25">
      <c r="A58" s="73"/>
      <c r="B58" s="74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6"/>
      <c r="P58" s="77"/>
      <c r="Q58" s="78"/>
    </row>
    <row r="59" spans="1:17" ht="15.75" x14ac:dyDescent="0.25">
      <c r="A59" s="73"/>
      <c r="B59" s="74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6"/>
      <c r="P59" s="77"/>
      <c r="Q59" s="78"/>
    </row>
    <row r="60" spans="1:17" ht="15.75" x14ac:dyDescent="0.25">
      <c r="A60" s="73"/>
      <c r="B60" s="74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6"/>
      <c r="P60" s="77"/>
      <c r="Q60" s="78"/>
    </row>
    <row r="61" spans="1:17" ht="15.75" x14ac:dyDescent="0.25">
      <c r="A61" s="73"/>
      <c r="B61" s="74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6"/>
      <c r="P61" s="77"/>
      <c r="Q61" s="78"/>
    </row>
    <row r="62" spans="1:17" ht="15.75" x14ac:dyDescent="0.25">
      <c r="A62" s="73"/>
      <c r="B62" s="74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6"/>
      <c r="P62" s="77"/>
      <c r="Q62" s="78"/>
    </row>
    <row r="63" spans="1:17" ht="15.75" x14ac:dyDescent="0.25">
      <c r="A63" s="73"/>
      <c r="B63" s="74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6"/>
      <c r="P63" s="77"/>
      <c r="Q63" s="78"/>
    </row>
    <row r="64" spans="1:17" ht="15.75" x14ac:dyDescent="0.25">
      <c r="A64" s="73"/>
      <c r="B64" s="74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6"/>
      <c r="P64" s="77"/>
      <c r="Q64" s="78"/>
    </row>
    <row r="65" spans="1:17" ht="15.75" x14ac:dyDescent="0.25">
      <c r="A65" s="73"/>
      <c r="B65" s="74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6"/>
      <c r="P65" s="77"/>
      <c r="Q65" s="78"/>
    </row>
    <row r="66" spans="1:17" ht="16.5" thickBot="1" x14ac:dyDescent="0.3">
      <c r="A66" s="73"/>
      <c r="B66" s="74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6"/>
      <c r="P66" s="77"/>
      <c r="Q66" s="78"/>
    </row>
    <row r="67" spans="1:17" ht="20.25" x14ac:dyDescent="0.3">
      <c r="A67" s="119" t="s">
        <v>0</v>
      </c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1"/>
    </row>
    <row r="68" spans="1:17" ht="20.25" x14ac:dyDescent="0.3">
      <c r="A68" s="105" t="s">
        <v>1</v>
      </c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7"/>
    </row>
    <row r="69" spans="1:17" ht="20.25" x14ac:dyDescent="0.3">
      <c r="A69" s="105" t="s">
        <v>2</v>
      </c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7"/>
    </row>
    <row r="70" spans="1:17" ht="20.25" x14ac:dyDescent="0.3">
      <c r="A70" s="108" t="s">
        <v>3</v>
      </c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9"/>
    </row>
    <row r="71" spans="1:17" ht="21" thickBot="1" x14ac:dyDescent="0.35">
      <c r="A71" s="110" t="s">
        <v>101</v>
      </c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2"/>
    </row>
    <row r="72" spans="1:17" ht="94.5" customHeight="1" thickBot="1" x14ac:dyDescent="0.3">
      <c r="A72" s="79" t="s">
        <v>5</v>
      </c>
      <c r="B72" s="80" t="s">
        <v>6</v>
      </c>
      <c r="C72" s="81" t="s">
        <v>7</v>
      </c>
      <c r="D72" s="81" t="s">
        <v>8</v>
      </c>
      <c r="E72" s="81" t="s">
        <v>9</v>
      </c>
      <c r="F72" s="81" t="s">
        <v>10</v>
      </c>
      <c r="G72" s="81" t="s">
        <v>11</v>
      </c>
      <c r="H72" s="81" t="s">
        <v>12</v>
      </c>
      <c r="I72" s="81" t="s">
        <v>102</v>
      </c>
      <c r="J72" s="81" t="s">
        <v>14</v>
      </c>
      <c r="K72" s="81" t="s">
        <v>15</v>
      </c>
      <c r="L72" s="81" t="s">
        <v>16</v>
      </c>
      <c r="M72" s="81" t="s">
        <v>103</v>
      </c>
      <c r="N72" s="81" t="s">
        <v>18</v>
      </c>
      <c r="O72" s="81" t="s">
        <v>104</v>
      </c>
      <c r="P72" s="82" t="s">
        <v>20</v>
      </c>
      <c r="Q72" s="83" t="s">
        <v>21</v>
      </c>
    </row>
    <row r="73" spans="1:17" ht="18" x14ac:dyDescent="0.25">
      <c r="A73" s="84"/>
      <c r="B73" s="85" t="s">
        <v>105</v>
      </c>
      <c r="C73" s="86">
        <f>SUM(C74:C101)</f>
        <v>122400</v>
      </c>
      <c r="D73" s="86">
        <f>SUM(D74:D105)</f>
        <v>11500</v>
      </c>
      <c r="E73" s="86">
        <f>SUM(E74:E105)</f>
        <v>133900</v>
      </c>
      <c r="F73" s="86">
        <f>SUM(F74:F105)</f>
        <v>133900</v>
      </c>
      <c r="G73" s="86">
        <v>0</v>
      </c>
      <c r="H73" s="86">
        <f>SUM(H74:H105)</f>
        <v>546</v>
      </c>
      <c r="I73" s="86">
        <f>SUM(I74:I105)</f>
        <v>36482</v>
      </c>
      <c r="J73" s="86">
        <f t="shared" si="13"/>
        <v>97418</v>
      </c>
      <c r="K73" s="86">
        <f t="shared" si="8"/>
        <v>97418</v>
      </c>
      <c r="L73" s="86">
        <f t="shared" si="19"/>
        <v>0</v>
      </c>
      <c r="M73" s="86">
        <f>SUM(M74:M105)</f>
        <v>4216</v>
      </c>
      <c r="N73" s="86">
        <f>+I73-M73</f>
        <v>32266</v>
      </c>
      <c r="O73" s="87">
        <f t="shared" ref="O73:O121" si="21">SUM(I73/F73*100%)</f>
        <v>0.27245705750560117</v>
      </c>
      <c r="P73" s="44">
        <f>SUM(H73/E73)</f>
        <v>4.0776699029126213E-3</v>
      </c>
      <c r="Q73" s="88">
        <f>SUM(I73/E73*100%)</f>
        <v>0.27245705750560117</v>
      </c>
    </row>
    <row r="74" spans="1:17" ht="18" x14ac:dyDescent="0.25">
      <c r="A74" s="46" t="s">
        <v>106</v>
      </c>
      <c r="B74" s="26" t="s">
        <v>107</v>
      </c>
      <c r="C74" s="27">
        <v>13400</v>
      </c>
      <c r="D74" s="27">
        <v>-366</v>
      </c>
      <c r="E74" s="27">
        <f t="shared" ref="E74:E80" si="22">SUM(C74+D74)</f>
        <v>13034</v>
      </c>
      <c r="F74" s="27">
        <v>13034</v>
      </c>
      <c r="G74" s="27">
        <v>0</v>
      </c>
      <c r="H74" s="27">
        <v>264</v>
      </c>
      <c r="I74" s="27">
        <v>6767</v>
      </c>
      <c r="J74" s="27">
        <f t="shared" si="13"/>
        <v>6267</v>
      </c>
      <c r="K74" s="27">
        <f t="shared" si="8"/>
        <v>6267</v>
      </c>
      <c r="L74" s="27">
        <f t="shared" si="19"/>
        <v>0</v>
      </c>
      <c r="M74" s="27">
        <v>0</v>
      </c>
      <c r="N74" s="27">
        <f>SUM(I74-M74)</f>
        <v>6767</v>
      </c>
      <c r="O74" s="89">
        <f t="shared" si="21"/>
        <v>0.51918060457265613</v>
      </c>
      <c r="P74" s="39">
        <f>SUM(H74/E74)</f>
        <v>2.0254718428724873E-2</v>
      </c>
      <c r="Q74" s="88">
        <f>SUM(I74/E74*100%)</f>
        <v>0.51918060457265613</v>
      </c>
    </row>
    <row r="75" spans="1:17" ht="18" x14ac:dyDescent="0.25">
      <c r="A75" s="46" t="s">
        <v>108</v>
      </c>
      <c r="B75" s="26" t="s">
        <v>109</v>
      </c>
      <c r="C75" s="27">
        <v>7000</v>
      </c>
      <c r="D75" s="27">
        <v>0</v>
      </c>
      <c r="E75" s="27">
        <f t="shared" si="22"/>
        <v>7000</v>
      </c>
      <c r="F75" s="27">
        <v>7000</v>
      </c>
      <c r="G75" s="27">
        <v>0</v>
      </c>
      <c r="H75" s="27">
        <v>0</v>
      </c>
      <c r="I75" s="27">
        <v>2258</v>
      </c>
      <c r="J75" s="27">
        <f t="shared" si="13"/>
        <v>4742</v>
      </c>
      <c r="K75" s="27">
        <f>SUM(E75-G75-I75)</f>
        <v>4742</v>
      </c>
      <c r="L75" s="27">
        <f t="shared" si="19"/>
        <v>0</v>
      </c>
      <c r="M75" s="27">
        <v>704</v>
      </c>
      <c r="N75" s="27">
        <f t="shared" ref="N75:N105" si="23">SUM(I75-M75)</f>
        <v>1554</v>
      </c>
      <c r="O75" s="89">
        <f t="shared" si="21"/>
        <v>0.32257142857142856</v>
      </c>
      <c r="P75" s="39">
        <f>SUM(H75/E75)</f>
        <v>0</v>
      </c>
      <c r="Q75" s="88">
        <f>SUM(I75/E75*100%)</f>
        <v>0.32257142857142856</v>
      </c>
    </row>
    <row r="76" spans="1:17" ht="18" x14ac:dyDescent="0.25">
      <c r="A76" s="46">
        <v>212</v>
      </c>
      <c r="B76" s="26" t="s">
        <v>110</v>
      </c>
      <c r="C76" s="27">
        <v>0</v>
      </c>
      <c r="D76" s="27">
        <v>600</v>
      </c>
      <c r="E76" s="27">
        <v>600</v>
      </c>
      <c r="F76" s="27">
        <v>600</v>
      </c>
      <c r="G76" s="27">
        <v>0</v>
      </c>
      <c r="H76" s="27">
        <v>0</v>
      </c>
      <c r="I76" s="27">
        <v>299</v>
      </c>
      <c r="J76" s="27">
        <f t="shared" si="13"/>
        <v>301</v>
      </c>
      <c r="K76" s="27">
        <f>SUM(E76-G76-I76)</f>
        <v>301</v>
      </c>
      <c r="L76" s="27">
        <f>SUM(E76-F76)</f>
        <v>0</v>
      </c>
      <c r="M76" s="27">
        <v>0</v>
      </c>
      <c r="N76" s="27">
        <f t="shared" si="23"/>
        <v>299</v>
      </c>
      <c r="O76" s="89">
        <f>SUM(I76/F76*100%)</f>
        <v>0.49833333333333335</v>
      </c>
      <c r="P76" s="39">
        <f>SUM(H76/E76)</f>
        <v>0</v>
      </c>
      <c r="Q76" s="88">
        <f>SUM(I76/E76*100%)</f>
        <v>0.49833333333333335</v>
      </c>
    </row>
    <row r="77" spans="1:17" ht="18" x14ac:dyDescent="0.25">
      <c r="A77" s="46" t="s">
        <v>111</v>
      </c>
      <c r="B77" s="26" t="s">
        <v>112</v>
      </c>
      <c r="C77" s="27">
        <v>10000</v>
      </c>
      <c r="D77" s="58">
        <v>-4100</v>
      </c>
      <c r="E77" s="27">
        <f t="shared" si="22"/>
        <v>5900</v>
      </c>
      <c r="F77" s="27">
        <v>5900</v>
      </c>
      <c r="G77" s="27">
        <v>0</v>
      </c>
      <c r="H77" s="27">
        <v>0</v>
      </c>
      <c r="I77" s="27">
        <v>0</v>
      </c>
      <c r="J77" s="27">
        <f t="shared" si="13"/>
        <v>5900</v>
      </c>
      <c r="K77" s="27">
        <f t="shared" si="8"/>
        <v>5900</v>
      </c>
      <c r="L77" s="27">
        <f t="shared" si="19"/>
        <v>0</v>
      </c>
      <c r="M77" s="27">
        <v>0</v>
      </c>
      <c r="N77" s="27">
        <f t="shared" si="23"/>
        <v>0</v>
      </c>
      <c r="O77" s="89">
        <f t="shared" si="21"/>
        <v>0</v>
      </c>
      <c r="P77" s="39">
        <f>SUM(H77/E77)</f>
        <v>0</v>
      </c>
      <c r="Q77" s="88">
        <f t="shared" ref="Q77:Q105" si="24">SUM(I77/E77*100%)</f>
        <v>0</v>
      </c>
    </row>
    <row r="78" spans="1:17" ht="18" x14ac:dyDescent="0.25">
      <c r="A78" s="46" t="s">
        <v>113</v>
      </c>
      <c r="B78" s="26" t="s">
        <v>114</v>
      </c>
      <c r="C78" s="27">
        <v>7100</v>
      </c>
      <c r="D78" s="27">
        <v>0</v>
      </c>
      <c r="E78" s="27">
        <f t="shared" si="22"/>
        <v>7100</v>
      </c>
      <c r="F78" s="27">
        <v>7100</v>
      </c>
      <c r="G78" s="27">
        <v>0</v>
      </c>
      <c r="H78" s="34">
        <v>120</v>
      </c>
      <c r="I78" s="27">
        <v>1604</v>
      </c>
      <c r="J78" s="27">
        <f t="shared" si="13"/>
        <v>5496</v>
      </c>
      <c r="K78" s="27">
        <f t="shared" si="8"/>
        <v>5496</v>
      </c>
      <c r="L78" s="27">
        <f t="shared" si="19"/>
        <v>0</v>
      </c>
      <c r="M78" s="27">
        <v>0</v>
      </c>
      <c r="N78" s="27">
        <f t="shared" si="23"/>
        <v>1604</v>
      </c>
      <c r="O78" s="89">
        <f t="shared" si="21"/>
        <v>0.22591549295774649</v>
      </c>
      <c r="P78" s="39">
        <f t="shared" ref="P78:P105" si="25">SUM(H78/E78)</f>
        <v>1.6901408450704224E-2</v>
      </c>
      <c r="Q78" s="88">
        <f t="shared" si="24"/>
        <v>0.22591549295774649</v>
      </c>
    </row>
    <row r="79" spans="1:17" ht="18" x14ac:dyDescent="0.25">
      <c r="A79" s="46" t="s">
        <v>115</v>
      </c>
      <c r="B79" s="26" t="s">
        <v>116</v>
      </c>
      <c r="C79" s="27">
        <v>13900</v>
      </c>
      <c r="D79" s="27">
        <v>0</v>
      </c>
      <c r="E79" s="27">
        <f t="shared" si="22"/>
        <v>13900</v>
      </c>
      <c r="F79" s="27">
        <v>13900</v>
      </c>
      <c r="G79" s="27">
        <v>0</v>
      </c>
      <c r="H79" s="27">
        <v>46</v>
      </c>
      <c r="I79" s="27">
        <v>259</v>
      </c>
      <c r="J79" s="27">
        <f t="shared" si="13"/>
        <v>13641</v>
      </c>
      <c r="K79" s="27">
        <f t="shared" si="8"/>
        <v>13641</v>
      </c>
      <c r="L79" s="27">
        <f t="shared" si="19"/>
        <v>0</v>
      </c>
      <c r="M79" s="27">
        <v>0</v>
      </c>
      <c r="N79" s="27">
        <f t="shared" si="23"/>
        <v>259</v>
      </c>
      <c r="O79" s="89">
        <f t="shared" si="21"/>
        <v>1.8633093525179858E-2</v>
      </c>
      <c r="P79" s="39">
        <f t="shared" si="25"/>
        <v>3.3093525179856116E-3</v>
      </c>
      <c r="Q79" s="88">
        <f t="shared" si="24"/>
        <v>1.8633093525179858E-2</v>
      </c>
    </row>
    <row r="80" spans="1:17" ht="18" x14ac:dyDescent="0.25">
      <c r="A80" s="46" t="s">
        <v>117</v>
      </c>
      <c r="B80" s="26" t="s">
        <v>118</v>
      </c>
      <c r="C80" s="27">
        <v>2000</v>
      </c>
      <c r="D80" s="27">
        <v>0</v>
      </c>
      <c r="E80" s="27">
        <f t="shared" si="22"/>
        <v>2000</v>
      </c>
      <c r="F80" s="27">
        <v>2000</v>
      </c>
      <c r="G80" s="27">
        <v>0</v>
      </c>
      <c r="H80" s="27">
        <v>0</v>
      </c>
      <c r="I80" s="27">
        <v>0</v>
      </c>
      <c r="J80" s="27">
        <f t="shared" si="13"/>
        <v>2000</v>
      </c>
      <c r="K80" s="27">
        <f t="shared" si="8"/>
        <v>2000</v>
      </c>
      <c r="L80" s="27">
        <f>SUM(E80-F80)</f>
        <v>0</v>
      </c>
      <c r="M80" s="27">
        <v>0</v>
      </c>
      <c r="N80" s="27">
        <f t="shared" si="23"/>
        <v>0</v>
      </c>
      <c r="O80" s="89">
        <f t="shared" si="21"/>
        <v>0</v>
      </c>
      <c r="P80" s="39">
        <f t="shared" si="25"/>
        <v>0</v>
      </c>
      <c r="Q80" s="88">
        <f t="shared" si="24"/>
        <v>0</v>
      </c>
    </row>
    <row r="81" spans="1:17" ht="18" x14ac:dyDescent="0.25">
      <c r="A81" s="46" t="s">
        <v>119</v>
      </c>
      <c r="B81" s="26" t="s">
        <v>120</v>
      </c>
      <c r="C81" s="27">
        <v>8000</v>
      </c>
      <c r="D81" s="58">
        <v>0</v>
      </c>
      <c r="E81" s="27">
        <f t="shared" ref="E81:E105" si="26">SUM(C81+D81)</f>
        <v>8000</v>
      </c>
      <c r="F81" s="27">
        <v>8000</v>
      </c>
      <c r="G81" s="27">
        <v>0</v>
      </c>
      <c r="H81" s="27">
        <v>0</v>
      </c>
      <c r="I81" s="27">
        <v>663</v>
      </c>
      <c r="J81" s="27">
        <f t="shared" si="13"/>
        <v>7337</v>
      </c>
      <c r="K81" s="27">
        <f t="shared" si="8"/>
        <v>7337</v>
      </c>
      <c r="L81" s="27">
        <f t="shared" si="19"/>
        <v>0</v>
      </c>
      <c r="M81" s="27">
        <v>0</v>
      </c>
      <c r="N81" s="27">
        <f t="shared" si="23"/>
        <v>663</v>
      </c>
      <c r="O81" s="89">
        <f t="shared" si="21"/>
        <v>8.2875000000000004E-2</v>
      </c>
      <c r="P81" s="39">
        <f t="shared" si="25"/>
        <v>0</v>
      </c>
      <c r="Q81" s="88">
        <f t="shared" si="24"/>
        <v>8.2875000000000004E-2</v>
      </c>
    </row>
    <row r="82" spans="1:17" ht="18" x14ac:dyDescent="0.25">
      <c r="A82" s="46" t="s">
        <v>121</v>
      </c>
      <c r="B82" s="26" t="s">
        <v>122</v>
      </c>
      <c r="C82" s="27">
        <v>10000</v>
      </c>
      <c r="D82" s="27">
        <v>-264</v>
      </c>
      <c r="E82" s="27">
        <f t="shared" si="26"/>
        <v>9736</v>
      </c>
      <c r="F82" s="27">
        <v>9736</v>
      </c>
      <c r="G82" s="27">
        <v>0</v>
      </c>
      <c r="H82" s="27">
        <v>0</v>
      </c>
      <c r="I82" s="27">
        <v>1984</v>
      </c>
      <c r="J82" s="27">
        <f t="shared" si="13"/>
        <v>7752</v>
      </c>
      <c r="K82" s="27">
        <f t="shared" si="8"/>
        <v>7752</v>
      </c>
      <c r="L82" s="27">
        <f t="shared" si="19"/>
        <v>0</v>
      </c>
      <c r="M82" s="27">
        <v>1916</v>
      </c>
      <c r="N82" s="27">
        <f t="shared" si="23"/>
        <v>68</v>
      </c>
      <c r="O82" s="89">
        <f t="shared" si="21"/>
        <v>0.2037797863599014</v>
      </c>
      <c r="P82" s="39">
        <f t="shared" si="25"/>
        <v>0</v>
      </c>
      <c r="Q82" s="88">
        <f t="shared" si="24"/>
        <v>0.2037797863599014</v>
      </c>
    </row>
    <row r="83" spans="1:17" ht="18" x14ac:dyDescent="0.25">
      <c r="A83" s="46" t="s">
        <v>123</v>
      </c>
      <c r="B83" s="26" t="s">
        <v>124</v>
      </c>
      <c r="C83" s="27">
        <v>5000</v>
      </c>
      <c r="D83" s="27">
        <v>-109</v>
      </c>
      <c r="E83" s="27">
        <f t="shared" si="26"/>
        <v>4891</v>
      </c>
      <c r="F83" s="27">
        <v>4891</v>
      </c>
      <c r="G83" s="27">
        <v>0</v>
      </c>
      <c r="H83" s="27">
        <v>0</v>
      </c>
      <c r="I83" s="27">
        <v>799</v>
      </c>
      <c r="J83" s="27">
        <f t="shared" si="13"/>
        <v>4092</v>
      </c>
      <c r="K83" s="27">
        <f t="shared" si="8"/>
        <v>4092</v>
      </c>
      <c r="L83" s="27">
        <f>SUM(E83-F83)</f>
        <v>0</v>
      </c>
      <c r="M83" s="27">
        <v>0</v>
      </c>
      <c r="N83" s="27">
        <f t="shared" si="23"/>
        <v>799</v>
      </c>
      <c r="O83" s="89">
        <f t="shared" si="21"/>
        <v>0.16336127581271723</v>
      </c>
      <c r="P83" s="39">
        <f t="shared" si="25"/>
        <v>0</v>
      </c>
      <c r="Q83" s="88">
        <f t="shared" si="24"/>
        <v>0.16336127581271723</v>
      </c>
    </row>
    <row r="84" spans="1:17" ht="18" x14ac:dyDescent="0.25">
      <c r="A84" s="46" t="s">
        <v>125</v>
      </c>
      <c r="B84" s="26" t="s">
        <v>126</v>
      </c>
      <c r="C84" s="27">
        <v>800</v>
      </c>
      <c r="D84" s="27">
        <v>0</v>
      </c>
      <c r="E84" s="27">
        <f t="shared" si="26"/>
        <v>800</v>
      </c>
      <c r="F84" s="27">
        <v>800</v>
      </c>
      <c r="G84" s="27">
        <v>0</v>
      </c>
      <c r="H84" s="27">
        <v>0</v>
      </c>
      <c r="I84" s="27">
        <v>0</v>
      </c>
      <c r="J84" s="27">
        <f t="shared" si="13"/>
        <v>800</v>
      </c>
      <c r="K84" s="27">
        <f t="shared" si="8"/>
        <v>800</v>
      </c>
      <c r="L84" s="27">
        <f t="shared" ref="L84:L115" si="27">SUM(E84-F84)</f>
        <v>0</v>
      </c>
      <c r="M84" s="27">
        <v>0</v>
      </c>
      <c r="N84" s="27">
        <f t="shared" si="23"/>
        <v>0</v>
      </c>
      <c r="O84" s="89">
        <f t="shared" si="21"/>
        <v>0</v>
      </c>
      <c r="P84" s="39">
        <f t="shared" si="25"/>
        <v>0</v>
      </c>
      <c r="Q84" s="88">
        <f t="shared" si="24"/>
        <v>0</v>
      </c>
    </row>
    <row r="85" spans="1:17" ht="18" x14ac:dyDescent="0.25">
      <c r="A85" s="46" t="s">
        <v>127</v>
      </c>
      <c r="B85" s="26" t="s">
        <v>128</v>
      </c>
      <c r="C85" s="27">
        <v>800</v>
      </c>
      <c r="D85" s="27">
        <v>2000</v>
      </c>
      <c r="E85" s="27">
        <f t="shared" si="26"/>
        <v>2800</v>
      </c>
      <c r="F85" s="27">
        <v>2800</v>
      </c>
      <c r="G85" s="27">
        <v>0</v>
      </c>
      <c r="H85" s="27">
        <v>0</v>
      </c>
      <c r="I85" s="27">
        <v>748</v>
      </c>
      <c r="J85" s="27">
        <f t="shared" si="13"/>
        <v>2052</v>
      </c>
      <c r="K85" s="27">
        <f t="shared" si="8"/>
        <v>2052</v>
      </c>
      <c r="L85" s="27">
        <f t="shared" si="27"/>
        <v>0</v>
      </c>
      <c r="M85" s="27">
        <v>0</v>
      </c>
      <c r="N85" s="27">
        <f t="shared" si="23"/>
        <v>748</v>
      </c>
      <c r="O85" s="89">
        <f t="shared" si="21"/>
        <v>0.26714285714285713</v>
      </c>
      <c r="P85" s="39">
        <f t="shared" si="25"/>
        <v>0</v>
      </c>
      <c r="Q85" s="88">
        <f t="shared" si="24"/>
        <v>0.26714285714285713</v>
      </c>
    </row>
    <row r="86" spans="1:17" ht="18" x14ac:dyDescent="0.25">
      <c r="A86" s="46" t="s">
        <v>129</v>
      </c>
      <c r="B86" s="26" t="s">
        <v>130</v>
      </c>
      <c r="C86" s="27">
        <v>200</v>
      </c>
      <c r="D86" s="27">
        <v>0</v>
      </c>
      <c r="E86" s="27">
        <f t="shared" si="26"/>
        <v>200</v>
      </c>
      <c r="F86" s="27">
        <v>200</v>
      </c>
      <c r="G86" s="27">
        <v>0</v>
      </c>
      <c r="H86" s="27">
        <v>0</v>
      </c>
      <c r="I86" s="27">
        <v>0</v>
      </c>
      <c r="J86" s="27">
        <f t="shared" si="13"/>
        <v>200</v>
      </c>
      <c r="K86" s="27">
        <f t="shared" si="8"/>
        <v>200</v>
      </c>
      <c r="L86" s="27">
        <f t="shared" si="27"/>
        <v>0</v>
      </c>
      <c r="M86" s="27">
        <v>0</v>
      </c>
      <c r="N86" s="27">
        <f t="shared" si="23"/>
        <v>0</v>
      </c>
      <c r="O86" s="89">
        <f t="shared" si="21"/>
        <v>0</v>
      </c>
      <c r="P86" s="39">
        <f t="shared" si="25"/>
        <v>0</v>
      </c>
      <c r="Q86" s="88">
        <f t="shared" si="24"/>
        <v>0</v>
      </c>
    </row>
    <row r="87" spans="1:17" ht="18" x14ac:dyDescent="0.25">
      <c r="A87" s="46" t="s">
        <v>131</v>
      </c>
      <c r="B87" s="26" t="s">
        <v>132</v>
      </c>
      <c r="C87" s="27">
        <v>500</v>
      </c>
      <c r="D87" s="27">
        <v>2500</v>
      </c>
      <c r="E87" s="27">
        <f t="shared" si="26"/>
        <v>3000</v>
      </c>
      <c r="F87" s="27">
        <v>3000</v>
      </c>
      <c r="G87" s="27">
        <v>0</v>
      </c>
      <c r="H87" s="27">
        <v>116</v>
      </c>
      <c r="I87" s="27">
        <v>1433</v>
      </c>
      <c r="J87" s="27">
        <f t="shared" si="13"/>
        <v>1567</v>
      </c>
      <c r="K87" s="27">
        <f t="shared" si="8"/>
        <v>1567</v>
      </c>
      <c r="L87" s="27">
        <f t="shared" si="27"/>
        <v>0</v>
      </c>
      <c r="M87" s="27">
        <v>70</v>
      </c>
      <c r="N87" s="27">
        <f t="shared" si="23"/>
        <v>1363</v>
      </c>
      <c r="O87" s="89">
        <f t="shared" si="21"/>
        <v>0.47766666666666668</v>
      </c>
      <c r="P87" s="39">
        <f t="shared" si="25"/>
        <v>3.8666666666666669E-2</v>
      </c>
      <c r="Q87" s="88">
        <f t="shared" si="24"/>
        <v>0.47766666666666668</v>
      </c>
    </row>
    <row r="88" spans="1:17" ht="18" x14ac:dyDescent="0.25">
      <c r="A88" s="46" t="s">
        <v>133</v>
      </c>
      <c r="B88" s="26" t="s">
        <v>134</v>
      </c>
      <c r="C88" s="27">
        <v>2500</v>
      </c>
      <c r="D88" s="27">
        <v>0</v>
      </c>
      <c r="E88" s="27">
        <f t="shared" si="26"/>
        <v>2500</v>
      </c>
      <c r="F88" s="27">
        <v>2500</v>
      </c>
      <c r="G88" s="27">
        <v>0</v>
      </c>
      <c r="H88" s="27">
        <v>0</v>
      </c>
      <c r="I88" s="27">
        <v>933</v>
      </c>
      <c r="J88" s="27">
        <f t="shared" si="13"/>
        <v>1567</v>
      </c>
      <c r="K88" s="27">
        <f t="shared" si="8"/>
        <v>1567</v>
      </c>
      <c r="L88" s="27">
        <f t="shared" si="27"/>
        <v>0</v>
      </c>
      <c r="M88" s="27">
        <v>0</v>
      </c>
      <c r="N88" s="27">
        <f t="shared" si="23"/>
        <v>933</v>
      </c>
      <c r="O88" s="89">
        <f t="shared" si="21"/>
        <v>0.37319999999999998</v>
      </c>
      <c r="P88" s="39">
        <f t="shared" si="25"/>
        <v>0</v>
      </c>
      <c r="Q88" s="88">
        <f t="shared" si="24"/>
        <v>0.37319999999999998</v>
      </c>
    </row>
    <row r="89" spans="1:17" ht="18" x14ac:dyDescent="0.25">
      <c r="A89" s="46" t="s">
        <v>135</v>
      </c>
      <c r="B89" s="26" t="s">
        <v>136</v>
      </c>
      <c r="C89" s="27">
        <v>2500</v>
      </c>
      <c r="D89" s="27">
        <v>0</v>
      </c>
      <c r="E89" s="27">
        <f t="shared" si="26"/>
        <v>2500</v>
      </c>
      <c r="F89" s="27">
        <v>2500</v>
      </c>
      <c r="G89" s="27">
        <v>0</v>
      </c>
      <c r="H89" s="27">
        <v>0</v>
      </c>
      <c r="I89" s="27">
        <v>88</v>
      </c>
      <c r="J89" s="27">
        <f t="shared" si="13"/>
        <v>2412</v>
      </c>
      <c r="K89" s="27">
        <f t="shared" si="8"/>
        <v>2412</v>
      </c>
      <c r="L89" s="27">
        <f t="shared" si="27"/>
        <v>0</v>
      </c>
      <c r="M89" s="27">
        <v>0</v>
      </c>
      <c r="N89" s="27">
        <f t="shared" si="23"/>
        <v>88</v>
      </c>
      <c r="O89" s="89">
        <f t="shared" si="21"/>
        <v>3.5200000000000002E-2</v>
      </c>
      <c r="P89" s="39">
        <f t="shared" si="25"/>
        <v>0</v>
      </c>
      <c r="Q89" s="88">
        <f t="shared" si="24"/>
        <v>3.5200000000000002E-2</v>
      </c>
    </row>
    <row r="90" spans="1:17" ht="18" x14ac:dyDescent="0.25">
      <c r="A90" s="46" t="s">
        <v>137</v>
      </c>
      <c r="B90" s="26" t="s">
        <v>138</v>
      </c>
      <c r="C90" s="27">
        <v>2000</v>
      </c>
      <c r="D90" s="27">
        <v>0</v>
      </c>
      <c r="E90" s="27">
        <f t="shared" si="26"/>
        <v>2000</v>
      </c>
      <c r="F90" s="27">
        <v>2000</v>
      </c>
      <c r="G90" s="27">
        <v>0</v>
      </c>
      <c r="H90" s="27">
        <v>0</v>
      </c>
      <c r="I90" s="27">
        <v>288</v>
      </c>
      <c r="J90" s="27">
        <f t="shared" si="13"/>
        <v>1712</v>
      </c>
      <c r="K90" s="27">
        <f t="shared" si="8"/>
        <v>1712</v>
      </c>
      <c r="L90" s="27">
        <f t="shared" si="27"/>
        <v>0</v>
      </c>
      <c r="M90" s="27">
        <v>0</v>
      </c>
      <c r="N90" s="27">
        <f t="shared" si="23"/>
        <v>288</v>
      </c>
      <c r="O90" s="89">
        <f t="shared" si="21"/>
        <v>0.14399999999999999</v>
      </c>
      <c r="P90" s="39">
        <f t="shared" si="25"/>
        <v>0</v>
      </c>
      <c r="Q90" s="88">
        <f t="shared" si="24"/>
        <v>0.14399999999999999</v>
      </c>
    </row>
    <row r="91" spans="1:17" ht="18" x14ac:dyDescent="0.25">
      <c r="A91" s="46">
        <v>256</v>
      </c>
      <c r="B91" s="57" t="s">
        <v>139</v>
      </c>
      <c r="C91" s="27">
        <v>0</v>
      </c>
      <c r="D91" s="27">
        <v>1000</v>
      </c>
      <c r="E91" s="27">
        <f t="shared" si="26"/>
        <v>1000</v>
      </c>
      <c r="F91" s="27">
        <v>1000</v>
      </c>
      <c r="G91" s="27">
        <v>0</v>
      </c>
      <c r="H91" s="27">
        <v>0</v>
      </c>
      <c r="I91" s="27">
        <v>0</v>
      </c>
      <c r="J91" s="27">
        <f t="shared" si="13"/>
        <v>1000</v>
      </c>
      <c r="K91" s="27">
        <f t="shared" si="8"/>
        <v>1000</v>
      </c>
      <c r="L91" s="27">
        <f t="shared" si="27"/>
        <v>0</v>
      </c>
      <c r="M91" s="27">
        <v>0</v>
      </c>
      <c r="N91" s="27">
        <f t="shared" si="23"/>
        <v>0</v>
      </c>
      <c r="O91" s="89">
        <f t="shared" si="21"/>
        <v>0</v>
      </c>
      <c r="P91" s="39">
        <f t="shared" si="25"/>
        <v>0</v>
      </c>
      <c r="Q91" s="88">
        <f t="shared" si="24"/>
        <v>0</v>
      </c>
    </row>
    <row r="92" spans="1:17" ht="18" x14ac:dyDescent="0.25">
      <c r="A92" s="46">
        <v>259</v>
      </c>
      <c r="B92" s="57" t="s">
        <v>140</v>
      </c>
      <c r="C92" s="27">
        <v>0</v>
      </c>
      <c r="D92" s="27">
        <v>2500</v>
      </c>
      <c r="E92" s="27">
        <f t="shared" si="26"/>
        <v>2500</v>
      </c>
      <c r="F92" s="27">
        <v>2500</v>
      </c>
      <c r="G92" s="27">
        <v>0</v>
      </c>
      <c r="H92" s="27">
        <v>0</v>
      </c>
      <c r="I92" s="27">
        <v>45</v>
      </c>
      <c r="J92" s="27">
        <f t="shared" si="13"/>
        <v>2455</v>
      </c>
      <c r="K92" s="27">
        <f t="shared" si="8"/>
        <v>2455</v>
      </c>
      <c r="L92" s="27">
        <f t="shared" si="27"/>
        <v>0</v>
      </c>
      <c r="M92" s="27">
        <v>0</v>
      </c>
      <c r="N92" s="27">
        <f t="shared" si="23"/>
        <v>45</v>
      </c>
      <c r="O92" s="89">
        <f t="shared" si="21"/>
        <v>1.7999999999999999E-2</v>
      </c>
      <c r="P92" s="39">
        <f t="shared" si="25"/>
        <v>0</v>
      </c>
      <c r="Q92" s="88">
        <f t="shared" si="24"/>
        <v>1.7999999999999999E-2</v>
      </c>
    </row>
    <row r="93" spans="1:17" ht="18" x14ac:dyDescent="0.25">
      <c r="A93" s="46" t="s">
        <v>141</v>
      </c>
      <c r="B93" s="57" t="s">
        <v>142</v>
      </c>
      <c r="C93" s="27">
        <v>3000</v>
      </c>
      <c r="D93" s="27">
        <v>0</v>
      </c>
      <c r="E93" s="27">
        <f t="shared" si="26"/>
        <v>3000</v>
      </c>
      <c r="F93" s="27">
        <v>3000</v>
      </c>
      <c r="G93" s="27">
        <v>0</v>
      </c>
      <c r="H93" s="27">
        <v>0</v>
      </c>
      <c r="I93" s="27">
        <v>0</v>
      </c>
      <c r="J93" s="27">
        <f t="shared" si="13"/>
        <v>3000</v>
      </c>
      <c r="K93" s="27">
        <f t="shared" si="8"/>
        <v>3000</v>
      </c>
      <c r="L93" s="27">
        <f t="shared" si="27"/>
        <v>0</v>
      </c>
      <c r="M93" s="27">
        <v>0</v>
      </c>
      <c r="N93" s="27">
        <f t="shared" si="23"/>
        <v>0</v>
      </c>
      <c r="O93" s="89">
        <f t="shared" si="21"/>
        <v>0</v>
      </c>
      <c r="P93" s="39">
        <f t="shared" si="25"/>
        <v>0</v>
      </c>
      <c r="Q93" s="88">
        <f t="shared" si="24"/>
        <v>0</v>
      </c>
    </row>
    <row r="94" spans="1:17" ht="18" x14ac:dyDescent="0.25">
      <c r="A94" s="46">
        <v>262</v>
      </c>
      <c r="B94" s="57" t="s">
        <v>143</v>
      </c>
      <c r="C94" s="27">
        <v>0</v>
      </c>
      <c r="D94" s="27">
        <v>2000</v>
      </c>
      <c r="E94" s="27">
        <f t="shared" si="26"/>
        <v>2000</v>
      </c>
      <c r="F94" s="27">
        <v>2000</v>
      </c>
      <c r="G94" s="27">
        <v>0</v>
      </c>
      <c r="H94" s="27">
        <v>0</v>
      </c>
      <c r="I94" s="27">
        <v>130</v>
      </c>
      <c r="J94" s="27">
        <f t="shared" si="13"/>
        <v>1870</v>
      </c>
      <c r="K94" s="27">
        <f t="shared" si="8"/>
        <v>1870</v>
      </c>
      <c r="L94" s="27">
        <f t="shared" si="27"/>
        <v>0</v>
      </c>
      <c r="M94" s="27">
        <v>0</v>
      </c>
      <c r="N94" s="27">
        <f t="shared" si="23"/>
        <v>130</v>
      </c>
      <c r="O94" s="89">
        <f t="shared" si="21"/>
        <v>6.5000000000000002E-2</v>
      </c>
      <c r="P94" s="39">
        <f t="shared" si="25"/>
        <v>0</v>
      </c>
      <c r="Q94" s="88">
        <f t="shared" si="24"/>
        <v>6.5000000000000002E-2</v>
      </c>
    </row>
    <row r="95" spans="1:17" ht="18" x14ac:dyDescent="0.25">
      <c r="A95" s="46" t="s">
        <v>144</v>
      </c>
      <c r="B95" s="57" t="s">
        <v>145</v>
      </c>
      <c r="C95" s="27">
        <v>5000</v>
      </c>
      <c r="D95" s="27">
        <v>-188</v>
      </c>
      <c r="E95" s="27">
        <f t="shared" si="26"/>
        <v>4812</v>
      </c>
      <c r="F95" s="27">
        <v>4812</v>
      </c>
      <c r="G95" s="27">
        <v>0</v>
      </c>
      <c r="H95" s="27">
        <v>0</v>
      </c>
      <c r="I95" s="27">
        <v>135</v>
      </c>
      <c r="J95" s="27">
        <f t="shared" si="13"/>
        <v>4677</v>
      </c>
      <c r="K95" s="27">
        <f t="shared" si="8"/>
        <v>4677</v>
      </c>
      <c r="L95" s="27">
        <f t="shared" si="27"/>
        <v>0</v>
      </c>
      <c r="M95" s="27">
        <v>0</v>
      </c>
      <c r="N95" s="27">
        <f t="shared" si="23"/>
        <v>135</v>
      </c>
      <c r="O95" s="89">
        <f t="shared" si="21"/>
        <v>2.8054862842892769E-2</v>
      </c>
      <c r="P95" s="39">
        <f t="shared" si="25"/>
        <v>0</v>
      </c>
      <c r="Q95" s="88">
        <f t="shared" si="24"/>
        <v>2.8054862842892769E-2</v>
      </c>
    </row>
    <row r="96" spans="1:17" ht="18" x14ac:dyDescent="0.25">
      <c r="A96" s="46" t="s">
        <v>146</v>
      </c>
      <c r="B96" s="57" t="s">
        <v>147</v>
      </c>
      <c r="C96" s="27">
        <v>2100</v>
      </c>
      <c r="D96" s="58">
        <v>0</v>
      </c>
      <c r="E96" s="27">
        <f t="shared" si="26"/>
        <v>2100</v>
      </c>
      <c r="F96" s="27">
        <v>2100</v>
      </c>
      <c r="G96" s="27">
        <v>0</v>
      </c>
      <c r="H96" s="27">
        <v>0</v>
      </c>
      <c r="I96" s="27">
        <v>580</v>
      </c>
      <c r="J96" s="27">
        <f t="shared" si="13"/>
        <v>1520</v>
      </c>
      <c r="K96" s="27">
        <f t="shared" si="8"/>
        <v>1520</v>
      </c>
      <c r="L96" s="27">
        <f t="shared" si="27"/>
        <v>0</v>
      </c>
      <c r="M96" s="27">
        <v>0</v>
      </c>
      <c r="N96" s="27">
        <f t="shared" si="23"/>
        <v>580</v>
      </c>
      <c r="O96" s="89">
        <f t="shared" si="21"/>
        <v>0.27619047619047621</v>
      </c>
      <c r="P96" s="39">
        <f t="shared" si="25"/>
        <v>0</v>
      </c>
      <c r="Q96" s="88">
        <f t="shared" si="24"/>
        <v>0.27619047619047621</v>
      </c>
    </row>
    <row r="97" spans="1:17" ht="18" x14ac:dyDescent="0.25">
      <c r="A97" s="46" t="s">
        <v>148</v>
      </c>
      <c r="B97" s="26" t="s">
        <v>149</v>
      </c>
      <c r="C97" s="27">
        <v>500</v>
      </c>
      <c r="D97" s="27">
        <v>0</v>
      </c>
      <c r="E97" s="27">
        <f t="shared" si="26"/>
        <v>500</v>
      </c>
      <c r="F97" s="27">
        <v>500</v>
      </c>
      <c r="G97" s="27">
        <v>0</v>
      </c>
      <c r="H97" s="27">
        <v>0</v>
      </c>
      <c r="I97" s="27">
        <v>362</v>
      </c>
      <c r="J97" s="27">
        <f t="shared" si="13"/>
        <v>138</v>
      </c>
      <c r="K97" s="27">
        <f t="shared" si="8"/>
        <v>138</v>
      </c>
      <c r="L97" s="27">
        <f t="shared" si="27"/>
        <v>0</v>
      </c>
      <c r="M97" s="27">
        <v>115</v>
      </c>
      <c r="N97" s="27">
        <f t="shared" si="23"/>
        <v>247</v>
      </c>
      <c r="O97" s="89">
        <f t="shared" si="21"/>
        <v>0.72399999999999998</v>
      </c>
      <c r="P97" s="39">
        <f t="shared" si="25"/>
        <v>0</v>
      </c>
      <c r="Q97" s="88">
        <f t="shared" si="24"/>
        <v>0.72399999999999998</v>
      </c>
    </row>
    <row r="98" spans="1:17" ht="18" x14ac:dyDescent="0.25">
      <c r="A98" s="46" t="s">
        <v>150</v>
      </c>
      <c r="B98" s="26" t="s">
        <v>151</v>
      </c>
      <c r="C98" s="27">
        <v>5000</v>
      </c>
      <c r="D98" s="27">
        <v>0</v>
      </c>
      <c r="E98" s="27">
        <f t="shared" si="26"/>
        <v>5000</v>
      </c>
      <c r="F98" s="27">
        <v>5000</v>
      </c>
      <c r="G98" s="27">
        <v>0</v>
      </c>
      <c r="H98" s="27">
        <v>0</v>
      </c>
      <c r="I98" s="27">
        <v>2872</v>
      </c>
      <c r="J98" s="27">
        <f t="shared" si="13"/>
        <v>2128</v>
      </c>
      <c r="K98" s="27">
        <f t="shared" si="8"/>
        <v>2128</v>
      </c>
      <c r="L98" s="27">
        <f t="shared" si="27"/>
        <v>0</v>
      </c>
      <c r="M98" s="27">
        <v>1411</v>
      </c>
      <c r="N98" s="27">
        <f t="shared" si="23"/>
        <v>1461</v>
      </c>
      <c r="O98" s="89">
        <f t="shared" si="21"/>
        <v>0.57440000000000002</v>
      </c>
      <c r="P98" s="39">
        <f t="shared" si="25"/>
        <v>0</v>
      </c>
      <c r="Q98" s="88">
        <f t="shared" si="24"/>
        <v>0.57440000000000002</v>
      </c>
    </row>
    <row r="99" spans="1:17" ht="18" x14ac:dyDescent="0.25">
      <c r="A99" s="46" t="s">
        <v>152</v>
      </c>
      <c r="B99" s="26" t="s">
        <v>153</v>
      </c>
      <c r="C99" s="27">
        <v>11500</v>
      </c>
      <c r="D99" s="58">
        <v>4198</v>
      </c>
      <c r="E99" s="27">
        <f t="shared" si="26"/>
        <v>15698</v>
      </c>
      <c r="F99" s="27">
        <v>15698</v>
      </c>
      <c r="G99" s="27">
        <v>0</v>
      </c>
      <c r="H99" s="27">
        <v>0</v>
      </c>
      <c r="I99" s="27">
        <v>9842</v>
      </c>
      <c r="J99" s="27">
        <f t="shared" si="13"/>
        <v>5856</v>
      </c>
      <c r="K99" s="27">
        <f t="shared" si="8"/>
        <v>5856</v>
      </c>
      <c r="L99" s="27">
        <f t="shared" si="27"/>
        <v>0</v>
      </c>
      <c r="M99" s="27">
        <v>0</v>
      </c>
      <c r="N99" s="27">
        <f t="shared" si="23"/>
        <v>9842</v>
      </c>
      <c r="O99" s="89">
        <f t="shared" si="21"/>
        <v>0.62695884826092496</v>
      </c>
      <c r="P99" s="39">
        <f t="shared" si="25"/>
        <v>0</v>
      </c>
      <c r="Q99" s="88">
        <f t="shared" si="24"/>
        <v>0.62695884826092496</v>
      </c>
    </row>
    <row r="100" spans="1:17" ht="18" x14ac:dyDescent="0.25">
      <c r="A100" s="46" t="s">
        <v>154</v>
      </c>
      <c r="B100" s="26" t="s">
        <v>155</v>
      </c>
      <c r="C100" s="27">
        <v>3000</v>
      </c>
      <c r="D100" s="27">
        <v>0</v>
      </c>
      <c r="E100" s="27">
        <f t="shared" si="26"/>
        <v>3000</v>
      </c>
      <c r="F100" s="27">
        <v>3000</v>
      </c>
      <c r="G100" s="27">
        <v>0</v>
      </c>
      <c r="H100" s="27">
        <v>0</v>
      </c>
      <c r="I100" s="27">
        <v>342</v>
      </c>
      <c r="J100" s="27">
        <f t="shared" si="13"/>
        <v>2658</v>
      </c>
      <c r="K100" s="27">
        <f t="shared" si="8"/>
        <v>2658</v>
      </c>
      <c r="L100" s="27">
        <f t="shared" si="27"/>
        <v>0</v>
      </c>
      <c r="M100" s="27">
        <v>0</v>
      </c>
      <c r="N100" s="27">
        <f t="shared" si="23"/>
        <v>342</v>
      </c>
      <c r="O100" s="89">
        <f t="shared" si="21"/>
        <v>0.114</v>
      </c>
      <c r="P100" s="39">
        <f t="shared" si="25"/>
        <v>0</v>
      </c>
      <c r="Q100" s="88">
        <f t="shared" si="24"/>
        <v>0.114</v>
      </c>
    </row>
    <row r="101" spans="1:17" ht="18" x14ac:dyDescent="0.25">
      <c r="A101" s="46" t="s">
        <v>156</v>
      </c>
      <c r="B101" s="26" t="s">
        <v>157</v>
      </c>
      <c r="C101" s="27">
        <v>6600</v>
      </c>
      <c r="D101" s="27">
        <v>0</v>
      </c>
      <c r="E101" s="27">
        <f t="shared" si="26"/>
        <v>6600</v>
      </c>
      <c r="F101" s="27">
        <v>6600</v>
      </c>
      <c r="G101" s="27">
        <v>0</v>
      </c>
      <c r="H101" s="27">
        <v>0</v>
      </c>
      <c r="I101" s="27">
        <v>2324</v>
      </c>
      <c r="J101" s="27">
        <f t="shared" si="13"/>
        <v>4276</v>
      </c>
      <c r="K101" s="27">
        <f t="shared" si="8"/>
        <v>4276</v>
      </c>
      <c r="L101" s="27">
        <f t="shared" si="27"/>
        <v>0</v>
      </c>
      <c r="M101" s="27">
        <v>0</v>
      </c>
      <c r="N101" s="27">
        <f t="shared" si="23"/>
        <v>2324</v>
      </c>
      <c r="O101" s="89">
        <f t="shared" si="21"/>
        <v>0.35212121212121211</v>
      </c>
      <c r="P101" s="39">
        <f t="shared" si="25"/>
        <v>0</v>
      </c>
      <c r="Q101" s="88">
        <f t="shared" si="24"/>
        <v>0.35212121212121211</v>
      </c>
    </row>
    <row r="102" spans="1:17" ht="18" x14ac:dyDescent="0.25">
      <c r="A102" s="46">
        <v>291</v>
      </c>
      <c r="B102" s="26" t="s">
        <v>158</v>
      </c>
      <c r="C102" s="27">
        <v>0</v>
      </c>
      <c r="D102" s="27">
        <v>366</v>
      </c>
      <c r="E102" s="27">
        <f t="shared" si="26"/>
        <v>366</v>
      </c>
      <c r="F102" s="27">
        <v>366</v>
      </c>
      <c r="G102" s="27">
        <v>0</v>
      </c>
      <c r="H102" s="27">
        <v>0</v>
      </c>
      <c r="I102" s="27">
        <v>366</v>
      </c>
      <c r="J102" s="27">
        <f t="shared" si="13"/>
        <v>0</v>
      </c>
      <c r="K102" s="27">
        <f t="shared" si="8"/>
        <v>0</v>
      </c>
      <c r="L102" s="27">
        <f t="shared" si="27"/>
        <v>0</v>
      </c>
      <c r="M102" s="27">
        <v>0</v>
      </c>
      <c r="N102" s="27">
        <f t="shared" si="23"/>
        <v>366</v>
      </c>
      <c r="O102" s="89">
        <f t="shared" si="21"/>
        <v>1</v>
      </c>
      <c r="P102" s="39">
        <f t="shared" si="25"/>
        <v>0</v>
      </c>
      <c r="Q102" s="88">
        <f t="shared" si="24"/>
        <v>1</v>
      </c>
    </row>
    <row r="103" spans="1:17" ht="18" x14ac:dyDescent="0.25">
      <c r="A103" s="46">
        <v>294</v>
      </c>
      <c r="B103" s="26" t="s">
        <v>159</v>
      </c>
      <c r="C103" s="27">
        <v>0</v>
      </c>
      <c r="D103" s="27">
        <v>373</v>
      </c>
      <c r="E103" s="27">
        <f t="shared" si="26"/>
        <v>373</v>
      </c>
      <c r="F103" s="27">
        <v>373</v>
      </c>
      <c r="G103" s="27">
        <v>0</v>
      </c>
      <c r="H103" s="27">
        <v>0</v>
      </c>
      <c r="I103" s="27">
        <v>372</v>
      </c>
      <c r="J103" s="27">
        <f t="shared" si="13"/>
        <v>1</v>
      </c>
      <c r="K103" s="27">
        <f t="shared" si="8"/>
        <v>1</v>
      </c>
      <c r="L103" s="27">
        <f t="shared" si="27"/>
        <v>0</v>
      </c>
      <c r="M103" s="27">
        <v>0</v>
      </c>
      <c r="N103" s="27">
        <f t="shared" si="23"/>
        <v>372</v>
      </c>
      <c r="O103" s="89">
        <f t="shared" si="21"/>
        <v>0.99731903485254692</v>
      </c>
      <c r="P103" s="39">
        <f t="shared" si="25"/>
        <v>0</v>
      </c>
      <c r="Q103" s="88">
        <f t="shared" si="24"/>
        <v>0.99731903485254692</v>
      </c>
    </row>
    <row r="104" spans="1:17" ht="18" x14ac:dyDescent="0.25">
      <c r="A104" s="46">
        <v>297</v>
      </c>
      <c r="B104" s="26" t="s">
        <v>160</v>
      </c>
      <c r="C104" s="27">
        <v>0</v>
      </c>
      <c r="D104" s="27">
        <v>188</v>
      </c>
      <c r="E104" s="27">
        <f t="shared" si="26"/>
        <v>188</v>
      </c>
      <c r="F104" s="27">
        <v>188</v>
      </c>
      <c r="G104" s="27">
        <v>0</v>
      </c>
      <c r="H104" s="27">
        <v>0</v>
      </c>
      <c r="I104" s="27">
        <v>187</v>
      </c>
      <c r="J104" s="27">
        <f t="shared" si="13"/>
        <v>1</v>
      </c>
      <c r="K104" s="27">
        <f t="shared" si="8"/>
        <v>1</v>
      </c>
      <c r="L104" s="27">
        <f t="shared" si="27"/>
        <v>0</v>
      </c>
      <c r="M104" s="27">
        <v>0</v>
      </c>
      <c r="N104" s="27">
        <f t="shared" si="23"/>
        <v>187</v>
      </c>
      <c r="O104" s="89">
        <f t="shared" si="21"/>
        <v>0.99468085106382975</v>
      </c>
      <c r="P104" s="39">
        <f t="shared" si="25"/>
        <v>0</v>
      </c>
      <c r="Q104" s="88">
        <f t="shared" si="24"/>
        <v>0.99468085106382975</v>
      </c>
    </row>
    <row r="105" spans="1:17" ht="18" x14ac:dyDescent="0.25">
      <c r="A105" s="46">
        <v>298</v>
      </c>
      <c r="B105" s="26" t="s">
        <v>161</v>
      </c>
      <c r="C105" s="27">
        <v>0</v>
      </c>
      <c r="D105" s="27">
        <v>802</v>
      </c>
      <c r="E105" s="27">
        <f t="shared" si="26"/>
        <v>802</v>
      </c>
      <c r="F105" s="27">
        <v>802</v>
      </c>
      <c r="G105" s="27">
        <v>0</v>
      </c>
      <c r="H105" s="27">
        <v>0</v>
      </c>
      <c r="I105" s="27">
        <v>802</v>
      </c>
      <c r="J105" s="27">
        <f t="shared" si="13"/>
        <v>0</v>
      </c>
      <c r="K105" s="27">
        <f t="shared" si="8"/>
        <v>0</v>
      </c>
      <c r="L105" s="27">
        <f t="shared" si="27"/>
        <v>0</v>
      </c>
      <c r="M105" s="27">
        <v>0</v>
      </c>
      <c r="N105" s="27">
        <f t="shared" si="23"/>
        <v>802</v>
      </c>
      <c r="O105" s="89">
        <f t="shared" si="21"/>
        <v>1</v>
      </c>
      <c r="P105" s="39">
        <f t="shared" si="25"/>
        <v>0</v>
      </c>
      <c r="Q105" s="88">
        <f t="shared" si="24"/>
        <v>1</v>
      </c>
    </row>
    <row r="106" spans="1:17" ht="18" x14ac:dyDescent="0.25">
      <c r="A106" s="25"/>
      <c r="B106" s="26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38"/>
      <c r="P106" s="39"/>
      <c r="Q106" s="90"/>
    </row>
    <row r="107" spans="1:17" ht="18" x14ac:dyDescent="0.25">
      <c r="A107" s="84"/>
      <c r="B107" s="85" t="s">
        <v>162</v>
      </c>
      <c r="C107" s="86">
        <f>SUM(C108:C114)</f>
        <v>154400</v>
      </c>
      <c r="D107" s="86">
        <f>SUM(D108:D115)</f>
        <v>-5500</v>
      </c>
      <c r="E107" s="86">
        <f>SUM(E108:E115)</f>
        <v>148900</v>
      </c>
      <c r="F107" s="86">
        <f>SUM(F108:F115)</f>
        <v>148900</v>
      </c>
      <c r="G107" s="86">
        <v>0</v>
      </c>
      <c r="H107" s="86">
        <f>SUM(H108:H115)</f>
        <v>0</v>
      </c>
      <c r="I107" s="86">
        <f>SUM(I108:I115)</f>
        <v>29808</v>
      </c>
      <c r="J107" s="86">
        <f t="shared" si="13"/>
        <v>119092</v>
      </c>
      <c r="K107" s="86">
        <f t="shared" si="8"/>
        <v>119092</v>
      </c>
      <c r="L107" s="86">
        <f t="shared" si="27"/>
        <v>0</v>
      </c>
      <c r="M107" s="86">
        <f>SUM(M108:M115)</f>
        <v>11073</v>
      </c>
      <c r="N107" s="86">
        <f>SUM(I107-M107)</f>
        <v>18735</v>
      </c>
      <c r="O107" s="87">
        <f t="shared" si="21"/>
        <v>0.20018804566823373</v>
      </c>
      <c r="P107" s="44">
        <f>SUM(H107/E107)</f>
        <v>0</v>
      </c>
      <c r="Q107" s="88">
        <f t="shared" ref="Q107:Q114" si="28">SUM(I107/F107*100%)</f>
        <v>0.20018804566823373</v>
      </c>
    </row>
    <row r="108" spans="1:17" ht="18" x14ac:dyDescent="0.25">
      <c r="A108" s="25" t="s">
        <v>163</v>
      </c>
      <c r="B108" s="91" t="s">
        <v>164</v>
      </c>
      <c r="C108" s="27">
        <v>30000</v>
      </c>
      <c r="D108" s="27">
        <v>-6000</v>
      </c>
      <c r="E108" s="27">
        <f t="shared" ref="E108:E113" si="29">SUM(C108+D108)</f>
        <v>24000</v>
      </c>
      <c r="F108" s="27">
        <v>24000</v>
      </c>
      <c r="G108" s="27">
        <v>0</v>
      </c>
      <c r="H108" s="27">
        <v>0</v>
      </c>
      <c r="I108" s="27">
        <v>0</v>
      </c>
      <c r="J108" s="27">
        <f t="shared" si="13"/>
        <v>24000</v>
      </c>
      <c r="K108" s="27">
        <f t="shared" ref="K108:K121" si="30">SUM(E108-G108-I108)</f>
        <v>24000</v>
      </c>
      <c r="L108" s="27">
        <f t="shared" si="27"/>
        <v>0</v>
      </c>
      <c r="M108" s="27">
        <v>0</v>
      </c>
      <c r="N108" s="27">
        <f t="shared" ref="N108:N121" si="31">SUM(I108-M108)</f>
        <v>0</v>
      </c>
      <c r="O108" s="89">
        <f t="shared" si="21"/>
        <v>0</v>
      </c>
      <c r="P108" s="39">
        <f>SUM(H108/E108)</f>
        <v>0</v>
      </c>
      <c r="Q108" s="92">
        <f t="shared" si="28"/>
        <v>0</v>
      </c>
    </row>
    <row r="109" spans="1:17" ht="18" x14ac:dyDescent="0.25">
      <c r="A109" s="25">
        <v>314</v>
      </c>
      <c r="B109" s="91" t="s">
        <v>165</v>
      </c>
      <c r="C109" s="27">
        <v>30000</v>
      </c>
      <c r="D109" s="27">
        <v>0</v>
      </c>
      <c r="E109" s="27">
        <f t="shared" si="29"/>
        <v>30000</v>
      </c>
      <c r="F109" s="27">
        <v>30000</v>
      </c>
      <c r="G109" s="27">
        <v>0</v>
      </c>
      <c r="H109" s="27">
        <v>0</v>
      </c>
      <c r="I109" s="27">
        <v>0</v>
      </c>
      <c r="J109" s="27">
        <f t="shared" ref="J109:J121" si="32">SUM(F109-I109)</f>
        <v>30000</v>
      </c>
      <c r="K109" s="27">
        <f t="shared" si="30"/>
        <v>30000</v>
      </c>
      <c r="L109" s="27">
        <f t="shared" si="27"/>
        <v>0</v>
      </c>
      <c r="M109" s="27">
        <v>0</v>
      </c>
      <c r="N109" s="27">
        <f t="shared" si="31"/>
        <v>0</v>
      </c>
      <c r="O109" s="89">
        <f t="shared" si="21"/>
        <v>0</v>
      </c>
      <c r="P109" s="39">
        <f t="shared" ref="P109:P115" si="33">SUM(H109/E109)</f>
        <v>0</v>
      </c>
      <c r="Q109" s="92">
        <f t="shared" si="28"/>
        <v>0</v>
      </c>
    </row>
    <row r="110" spans="1:17" ht="18" x14ac:dyDescent="0.25">
      <c r="A110" s="25">
        <v>320</v>
      </c>
      <c r="B110" s="91" t="s">
        <v>166</v>
      </c>
      <c r="C110" s="27">
        <v>400</v>
      </c>
      <c r="D110" s="27">
        <v>6000</v>
      </c>
      <c r="E110" s="27">
        <f t="shared" si="29"/>
        <v>6400</v>
      </c>
      <c r="F110" s="27">
        <v>6400</v>
      </c>
      <c r="G110" s="27">
        <v>0</v>
      </c>
      <c r="H110" s="27">
        <v>0</v>
      </c>
      <c r="I110" s="27">
        <v>1444</v>
      </c>
      <c r="J110" s="27">
        <f t="shared" si="32"/>
        <v>4956</v>
      </c>
      <c r="K110" s="27">
        <f t="shared" si="30"/>
        <v>4956</v>
      </c>
      <c r="L110" s="27">
        <f t="shared" si="27"/>
        <v>0</v>
      </c>
      <c r="M110" s="27">
        <v>1444</v>
      </c>
      <c r="N110" s="27">
        <f t="shared" si="31"/>
        <v>0</v>
      </c>
      <c r="O110" s="89">
        <f t="shared" si="21"/>
        <v>0.22562499999999999</v>
      </c>
      <c r="P110" s="39">
        <f t="shared" si="33"/>
        <v>0</v>
      </c>
      <c r="Q110" s="92">
        <f t="shared" si="28"/>
        <v>0.22562499999999999</v>
      </c>
    </row>
    <row r="111" spans="1:17" ht="18" x14ac:dyDescent="0.25">
      <c r="A111" s="25" t="s">
        <v>167</v>
      </c>
      <c r="B111" s="91" t="s">
        <v>168</v>
      </c>
      <c r="C111" s="27">
        <v>2000</v>
      </c>
      <c r="D111" s="27">
        <v>0</v>
      </c>
      <c r="E111" s="27">
        <v>2000</v>
      </c>
      <c r="F111" s="27">
        <v>2000</v>
      </c>
      <c r="G111" s="27">
        <v>0</v>
      </c>
      <c r="H111" s="27">
        <v>0</v>
      </c>
      <c r="I111" s="27">
        <v>17</v>
      </c>
      <c r="J111" s="27">
        <f t="shared" si="32"/>
        <v>1983</v>
      </c>
      <c r="K111" s="27">
        <f t="shared" si="30"/>
        <v>1983</v>
      </c>
      <c r="L111" s="27">
        <f t="shared" si="27"/>
        <v>0</v>
      </c>
      <c r="M111" s="27">
        <v>0</v>
      </c>
      <c r="N111" s="27">
        <f t="shared" si="31"/>
        <v>17</v>
      </c>
      <c r="O111" s="89">
        <f t="shared" si="21"/>
        <v>8.5000000000000006E-3</v>
      </c>
      <c r="P111" s="39">
        <f t="shared" si="33"/>
        <v>0</v>
      </c>
      <c r="Q111" s="92">
        <f t="shared" si="28"/>
        <v>8.5000000000000006E-3</v>
      </c>
    </row>
    <row r="112" spans="1:17" ht="18" x14ac:dyDescent="0.25">
      <c r="A112" s="25" t="s">
        <v>169</v>
      </c>
      <c r="B112" s="91" t="s">
        <v>170</v>
      </c>
      <c r="C112" s="27">
        <v>35000</v>
      </c>
      <c r="D112" s="27">
        <v>-7615</v>
      </c>
      <c r="E112" s="27">
        <f t="shared" si="29"/>
        <v>27385</v>
      </c>
      <c r="F112" s="27">
        <v>27385</v>
      </c>
      <c r="G112" s="27">
        <v>0</v>
      </c>
      <c r="H112" s="27">
        <v>0</v>
      </c>
      <c r="I112" s="27">
        <v>5402</v>
      </c>
      <c r="J112" s="27">
        <f t="shared" si="32"/>
        <v>21983</v>
      </c>
      <c r="K112" s="27">
        <f t="shared" si="30"/>
        <v>21983</v>
      </c>
      <c r="L112" s="27">
        <f t="shared" si="27"/>
        <v>0</v>
      </c>
      <c r="M112" s="27">
        <v>4867</v>
      </c>
      <c r="N112" s="27">
        <f t="shared" si="31"/>
        <v>535</v>
      </c>
      <c r="O112" s="89">
        <f t="shared" si="21"/>
        <v>0.19726127442030308</v>
      </c>
      <c r="P112" s="39">
        <f t="shared" si="33"/>
        <v>0</v>
      </c>
      <c r="Q112" s="92">
        <f t="shared" si="28"/>
        <v>0.19726127442030308</v>
      </c>
    </row>
    <row r="113" spans="1:17" ht="18" x14ac:dyDescent="0.25">
      <c r="A113" s="25" t="s">
        <v>171</v>
      </c>
      <c r="B113" s="91" t="s">
        <v>162</v>
      </c>
      <c r="C113" s="27">
        <v>10000</v>
      </c>
      <c r="D113" s="27">
        <v>0</v>
      </c>
      <c r="E113" s="27">
        <f t="shared" si="29"/>
        <v>10000</v>
      </c>
      <c r="F113" s="27">
        <v>10000</v>
      </c>
      <c r="G113" s="27">
        <v>0</v>
      </c>
      <c r="H113" s="27">
        <v>0</v>
      </c>
      <c r="I113" s="27">
        <v>2291</v>
      </c>
      <c r="J113" s="27">
        <f t="shared" si="32"/>
        <v>7709</v>
      </c>
      <c r="K113" s="27">
        <f t="shared" si="30"/>
        <v>7709</v>
      </c>
      <c r="L113" s="27">
        <f t="shared" si="27"/>
        <v>0</v>
      </c>
      <c r="M113" s="27">
        <v>2073</v>
      </c>
      <c r="N113" s="27">
        <f t="shared" si="31"/>
        <v>218</v>
      </c>
      <c r="O113" s="89">
        <f t="shared" si="21"/>
        <v>0.2291</v>
      </c>
      <c r="P113" s="39">
        <f t="shared" si="33"/>
        <v>0</v>
      </c>
      <c r="Q113" s="92">
        <f t="shared" si="28"/>
        <v>0.2291</v>
      </c>
    </row>
    <row r="114" spans="1:17" ht="18" x14ac:dyDescent="0.25">
      <c r="A114" s="25">
        <v>380</v>
      </c>
      <c r="B114" s="91" t="s">
        <v>172</v>
      </c>
      <c r="C114" s="27">
        <v>47000</v>
      </c>
      <c r="D114" s="58">
        <v>0</v>
      </c>
      <c r="E114" s="27">
        <f>SUM(C114+D114)</f>
        <v>47000</v>
      </c>
      <c r="F114" s="27">
        <v>47000</v>
      </c>
      <c r="G114" s="27">
        <v>0</v>
      </c>
      <c r="H114" s="27">
        <v>0</v>
      </c>
      <c r="I114" s="27">
        <v>18539</v>
      </c>
      <c r="J114" s="27">
        <f t="shared" si="32"/>
        <v>28461</v>
      </c>
      <c r="K114" s="27">
        <f t="shared" si="30"/>
        <v>28461</v>
      </c>
      <c r="L114" s="27">
        <f t="shared" si="27"/>
        <v>0</v>
      </c>
      <c r="M114" s="27">
        <v>2179</v>
      </c>
      <c r="N114" s="27">
        <f t="shared" si="31"/>
        <v>16360</v>
      </c>
      <c r="O114" s="89">
        <f t="shared" si="21"/>
        <v>0.39444680851063829</v>
      </c>
      <c r="P114" s="39">
        <f t="shared" si="33"/>
        <v>0</v>
      </c>
      <c r="Q114" s="92">
        <f t="shared" si="28"/>
        <v>0.39444680851063829</v>
      </c>
    </row>
    <row r="115" spans="1:17" ht="18" x14ac:dyDescent="0.25">
      <c r="A115" s="25">
        <v>396</v>
      </c>
      <c r="B115" s="91" t="s">
        <v>173</v>
      </c>
      <c r="C115" s="27">
        <v>0</v>
      </c>
      <c r="D115" s="58">
        <v>2115</v>
      </c>
      <c r="E115" s="27">
        <f>SUM(C115+D115)</f>
        <v>2115</v>
      </c>
      <c r="F115" s="27">
        <v>2115</v>
      </c>
      <c r="G115" s="27">
        <v>0</v>
      </c>
      <c r="H115" s="27">
        <v>0</v>
      </c>
      <c r="I115" s="27">
        <v>2115</v>
      </c>
      <c r="J115" s="27">
        <f t="shared" si="32"/>
        <v>0</v>
      </c>
      <c r="K115" s="27">
        <f t="shared" si="30"/>
        <v>0</v>
      </c>
      <c r="L115" s="27">
        <f t="shared" si="27"/>
        <v>0</v>
      </c>
      <c r="M115" s="27">
        <v>510</v>
      </c>
      <c r="N115" s="27">
        <f t="shared" si="31"/>
        <v>1605</v>
      </c>
      <c r="O115" s="89">
        <f t="shared" si="21"/>
        <v>1</v>
      </c>
      <c r="P115" s="39">
        <f t="shared" si="33"/>
        <v>0</v>
      </c>
      <c r="Q115" s="92">
        <f>SUM(I115/F115*100%)</f>
        <v>1</v>
      </c>
    </row>
    <row r="116" spans="1:17" ht="18" x14ac:dyDescent="0.25">
      <c r="A116" s="25"/>
      <c r="B116" s="91"/>
      <c r="C116" s="27"/>
      <c r="D116" s="58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38"/>
      <c r="P116" s="39"/>
      <c r="Q116" s="90"/>
    </row>
    <row r="117" spans="1:17" ht="18" x14ac:dyDescent="0.25">
      <c r="A117" s="84"/>
      <c r="B117" s="85" t="s">
        <v>174</v>
      </c>
      <c r="C117" s="86">
        <f>SUM(C118:C121)</f>
        <v>381700</v>
      </c>
      <c r="D117" s="86">
        <v>0</v>
      </c>
      <c r="E117" s="86">
        <f>SUM(E118:E121)</f>
        <v>381700</v>
      </c>
      <c r="F117" s="86">
        <f>SUM(F118:F121)</f>
        <v>381700</v>
      </c>
      <c r="G117" s="86">
        <v>0</v>
      </c>
      <c r="H117" s="86">
        <f>SUM(H118:H121)</f>
        <v>0</v>
      </c>
      <c r="I117" s="93">
        <f>SUM(I118:I121)</f>
        <v>143659</v>
      </c>
      <c r="J117" s="86">
        <f t="shared" si="32"/>
        <v>238041</v>
      </c>
      <c r="K117" s="86">
        <f>SUM(E117-G117-I117)</f>
        <v>238041</v>
      </c>
      <c r="L117" s="86">
        <f>SUM(E117-F117)</f>
        <v>0</v>
      </c>
      <c r="M117" s="86">
        <f>SUM(M118:M121)</f>
        <v>0</v>
      </c>
      <c r="N117" s="86">
        <f>SUM(I117-M117)</f>
        <v>143659</v>
      </c>
      <c r="O117" s="87">
        <f t="shared" si="21"/>
        <v>0.37636625622216402</v>
      </c>
      <c r="P117" s="44">
        <f>SUM(H117/E117)</f>
        <v>0</v>
      </c>
      <c r="Q117" s="88">
        <f>SUM(I117/F117*100%)</f>
        <v>0.37636625622216402</v>
      </c>
    </row>
    <row r="118" spans="1:17" ht="18" x14ac:dyDescent="0.25">
      <c r="A118" s="46" t="s">
        <v>175</v>
      </c>
      <c r="B118" s="26" t="s">
        <v>176</v>
      </c>
      <c r="C118" s="27">
        <v>40000</v>
      </c>
      <c r="D118" s="27">
        <v>0</v>
      </c>
      <c r="E118" s="27">
        <f>SUM(C118+D118)</f>
        <v>40000</v>
      </c>
      <c r="F118" s="27">
        <v>40000</v>
      </c>
      <c r="G118" s="27">
        <v>0</v>
      </c>
      <c r="H118" s="27">
        <v>0</v>
      </c>
      <c r="I118" s="27">
        <v>3659</v>
      </c>
      <c r="J118" s="27">
        <f t="shared" si="32"/>
        <v>36341</v>
      </c>
      <c r="K118" s="27">
        <f t="shared" si="30"/>
        <v>36341</v>
      </c>
      <c r="L118" s="27">
        <f>SUM(E118-F118)</f>
        <v>0</v>
      </c>
      <c r="M118" s="27">
        <v>0</v>
      </c>
      <c r="N118" s="27">
        <f t="shared" si="31"/>
        <v>3659</v>
      </c>
      <c r="O118" s="89">
        <f t="shared" si="21"/>
        <v>9.1475000000000001E-2</v>
      </c>
      <c r="P118" s="44">
        <f>SUM(H118/E118)</f>
        <v>0</v>
      </c>
      <c r="Q118" s="92">
        <f>SUM(I118/F118*100%)</f>
        <v>9.1475000000000001E-2</v>
      </c>
    </row>
    <row r="119" spans="1:17" ht="18" x14ac:dyDescent="0.25">
      <c r="A119" s="46" t="s">
        <v>177</v>
      </c>
      <c r="B119" s="26" t="s">
        <v>178</v>
      </c>
      <c r="C119" s="27">
        <v>20000</v>
      </c>
      <c r="D119" s="27">
        <v>0</v>
      </c>
      <c r="E119" s="27">
        <v>20000</v>
      </c>
      <c r="F119" s="27">
        <v>20000</v>
      </c>
      <c r="G119" s="27">
        <v>0</v>
      </c>
      <c r="H119" s="27">
        <v>0</v>
      </c>
      <c r="I119" s="27">
        <v>0</v>
      </c>
      <c r="J119" s="27">
        <f t="shared" si="32"/>
        <v>20000</v>
      </c>
      <c r="K119" s="27">
        <f t="shared" si="30"/>
        <v>20000</v>
      </c>
      <c r="L119" s="27">
        <f>SUM(E119-F119)</f>
        <v>0</v>
      </c>
      <c r="M119" s="27">
        <v>0</v>
      </c>
      <c r="N119" s="27">
        <f t="shared" si="31"/>
        <v>0</v>
      </c>
      <c r="O119" s="89">
        <f t="shared" si="21"/>
        <v>0</v>
      </c>
      <c r="P119" s="44">
        <f>SUM(H119/E119)</f>
        <v>0</v>
      </c>
      <c r="Q119" s="92">
        <f>SUM(I119/F119*100%)</f>
        <v>0</v>
      </c>
    </row>
    <row r="120" spans="1:17" ht="18" x14ac:dyDescent="0.25">
      <c r="A120" s="46">
        <v>641</v>
      </c>
      <c r="B120" s="26" t="s">
        <v>179</v>
      </c>
      <c r="C120" s="27">
        <v>21700</v>
      </c>
      <c r="D120" s="27">
        <v>0</v>
      </c>
      <c r="E120" s="27">
        <v>21700</v>
      </c>
      <c r="F120" s="27">
        <v>21700</v>
      </c>
      <c r="G120" s="27">
        <v>0</v>
      </c>
      <c r="H120" s="27">
        <v>0</v>
      </c>
      <c r="I120" s="27">
        <v>0</v>
      </c>
      <c r="J120" s="27">
        <f t="shared" si="32"/>
        <v>21700</v>
      </c>
      <c r="K120" s="27">
        <f t="shared" si="30"/>
        <v>21700</v>
      </c>
      <c r="L120" s="27">
        <f>SUM(E120-F120)</f>
        <v>0</v>
      </c>
      <c r="M120" s="27">
        <v>0</v>
      </c>
      <c r="N120" s="86">
        <f t="shared" si="31"/>
        <v>0</v>
      </c>
      <c r="O120" s="89">
        <f t="shared" si="21"/>
        <v>0</v>
      </c>
      <c r="P120" s="44">
        <f>SUM(H120/E120)</f>
        <v>0</v>
      </c>
      <c r="Q120" s="92">
        <f>SUM(I120/F120*100%)</f>
        <v>0</v>
      </c>
    </row>
    <row r="121" spans="1:17" ht="19.5" thickBot="1" x14ac:dyDescent="0.35">
      <c r="A121" s="94">
        <v>669</v>
      </c>
      <c r="B121" s="95" t="s">
        <v>180</v>
      </c>
      <c r="C121" s="96">
        <v>300000</v>
      </c>
      <c r="D121" s="97">
        <v>0</v>
      </c>
      <c r="E121" s="96">
        <v>300000</v>
      </c>
      <c r="F121" s="96">
        <v>300000</v>
      </c>
      <c r="G121" s="97">
        <v>0</v>
      </c>
      <c r="H121" s="97">
        <v>0</v>
      </c>
      <c r="I121" s="64">
        <v>140000</v>
      </c>
      <c r="J121" s="64">
        <f t="shared" si="32"/>
        <v>160000</v>
      </c>
      <c r="K121" s="64">
        <f t="shared" si="30"/>
        <v>160000</v>
      </c>
      <c r="L121" s="64">
        <f>SUM(E121-F121)</f>
        <v>0</v>
      </c>
      <c r="M121" s="64">
        <v>0</v>
      </c>
      <c r="N121" s="98">
        <f t="shared" si="31"/>
        <v>140000</v>
      </c>
      <c r="O121" s="70">
        <f t="shared" si="21"/>
        <v>0.46666666666666667</v>
      </c>
      <c r="P121" s="99">
        <f>SUM(H121/E121)</f>
        <v>0</v>
      </c>
      <c r="Q121" s="100">
        <f>SUM(I121/F121*100%)</f>
        <v>0.46666666666666667</v>
      </c>
    </row>
    <row r="122" spans="1:17" ht="18.75" x14ac:dyDescent="0.3">
      <c r="A122" s="101" t="s">
        <v>181</v>
      </c>
      <c r="B122" s="102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4"/>
    </row>
  </sheetData>
  <mergeCells count="10">
    <mergeCell ref="A68:Q68"/>
    <mergeCell ref="A69:Q69"/>
    <mergeCell ref="A70:Q70"/>
    <mergeCell ref="A71:Q71"/>
    <mergeCell ref="A1:Q1"/>
    <mergeCell ref="A2:Q2"/>
    <mergeCell ref="A3:Q3"/>
    <mergeCell ref="A4:Q4"/>
    <mergeCell ref="A5:Q5"/>
    <mergeCell ref="A67:Q67"/>
  </mergeCells>
  <pageMargins left="0.7" right="0.7" top="0.75" bottom="0.75" header="0.3" footer="0.3"/>
  <pageSetup paperSize="5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Uriel Urroz</cp:lastModifiedBy>
  <cp:lastPrinted>2018-01-05T16:46:16Z</cp:lastPrinted>
  <dcterms:created xsi:type="dcterms:W3CDTF">2018-01-05T16:32:20Z</dcterms:created>
  <dcterms:modified xsi:type="dcterms:W3CDTF">2018-01-05T18:41:55Z</dcterms:modified>
</cp:coreProperties>
</file>