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eDrive\ANTAI DOCS\WEB\2018\05. Mayo\TRANSPARENCIA\"/>
    </mc:Choice>
  </mc:AlternateContent>
  <bookViews>
    <workbookView xWindow="120" yWindow="105" windowWidth="23715" windowHeight="9285"/>
  </bookViews>
  <sheets>
    <sheet name="ABRIL - 2018" sheetId="1" r:id="rId1"/>
  </sheets>
  <definedNames>
    <definedName name="_xlnm.Print_Area" localSheetId="0">'ABRIL - 2018'!$A$1:$Q$113</definedName>
  </definedNames>
  <calcPr calcId="162913"/>
</workbook>
</file>

<file path=xl/calcChain.xml><?xml version="1.0" encoding="utf-8"?>
<calcChain xmlns="http://schemas.openxmlformats.org/spreadsheetml/2006/main">
  <c r="Q111" i="1" l="1"/>
  <c r="O111" i="1"/>
  <c r="N111" i="1"/>
  <c r="J111" i="1"/>
  <c r="E111" i="1"/>
  <c r="P111" i="1" s="1"/>
  <c r="Q110" i="1"/>
  <c r="O110" i="1"/>
  <c r="N110" i="1"/>
  <c r="L110" i="1"/>
  <c r="J110" i="1"/>
  <c r="E110" i="1"/>
  <c r="P110" i="1" s="1"/>
  <c r="Q109" i="1"/>
  <c r="O109" i="1"/>
  <c r="N109" i="1"/>
  <c r="J109" i="1"/>
  <c r="E109" i="1"/>
  <c r="P109" i="1" s="1"/>
  <c r="Q108" i="1"/>
  <c r="O108" i="1"/>
  <c r="N108" i="1"/>
  <c r="J108" i="1"/>
  <c r="E108" i="1"/>
  <c r="P108" i="1" s="1"/>
  <c r="Q107" i="1"/>
  <c r="O107" i="1"/>
  <c r="N107" i="1"/>
  <c r="J107" i="1"/>
  <c r="E107" i="1"/>
  <c r="P107" i="1" s="1"/>
  <c r="M106" i="1"/>
  <c r="I106" i="1"/>
  <c r="H106" i="1"/>
  <c r="F106" i="1"/>
  <c r="J106" i="1" s="1"/>
  <c r="D106" i="1"/>
  <c r="C106" i="1"/>
  <c r="Q104" i="1"/>
  <c r="P104" i="1"/>
  <c r="O104" i="1"/>
  <c r="N104" i="1"/>
  <c r="L104" i="1"/>
  <c r="J104" i="1"/>
  <c r="E104" i="1"/>
  <c r="K104" i="1" s="1"/>
  <c r="Q103" i="1"/>
  <c r="P103" i="1"/>
  <c r="O103" i="1"/>
  <c r="N103" i="1"/>
  <c r="L103" i="1"/>
  <c r="J103" i="1"/>
  <c r="E103" i="1"/>
  <c r="K103" i="1" s="1"/>
  <c r="Q102" i="1"/>
  <c r="P102" i="1"/>
  <c r="O102" i="1"/>
  <c r="N102" i="1"/>
  <c r="L102" i="1"/>
  <c r="J102" i="1"/>
  <c r="E102" i="1"/>
  <c r="K102" i="1" s="1"/>
  <c r="Q101" i="1"/>
  <c r="P101" i="1"/>
  <c r="O101" i="1"/>
  <c r="N101" i="1"/>
  <c r="L101" i="1"/>
  <c r="J101" i="1"/>
  <c r="E101" i="1"/>
  <c r="K101" i="1" s="1"/>
  <c r="Q100" i="1"/>
  <c r="P100" i="1"/>
  <c r="O100" i="1"/>
  <c r="N100" i="1"/>
  <c r="L100" i="1"/>
  <c r="J100" i="1"/>
  <c r="E100" i="1"/>
  <c r="K100" i="1" s="1"/>
  <c r="Q99" i="1"/>
  <c r="P99" i="1"/>
  <c r="O99" i="1"/>
  <c r="N99" i="1"/>
  <c r="L99" i="1"/>
  <c r="J99" i="1"/>
  <c r="E99" i="1"/>
  <c r="K99" i="1" s="1"/>
  <c r="Q98" i="1"/>
  <c r="P98" i="1"/>
  <c r="O98" i="1"/>
  <c r="N98" i="1"/>
  <c r="L98" i="1"/>
  <c r="J98" i="1"/>
  <c r="E98" i="1"/>
  <c r="K98" i="1" s="1"/>
  <c r="Q97" i="1"/>
  <c r="P97" i="1"/>
  <c r="O97" i="1"/>
  <c r="N97" i="1"/>
  <c r="L97" i="1"/>
  <c r="J97" i="1"/>
  <c r="E97" i="1"/>
  <c r="K97" i="1" s="1"/>
  <c r="M96" i="1"/>
  <c r="I96" i="1"/>
  <c r="H96" i="1"/>
  <c r="F96" i="1"/>
  <c r="J96" i="1" s="1"/>
  <c r="E96" i="1"/>
  <c r="D96" i="1"/>
  <c r="C96" i="1"/>
  <c r="Q95" i="1"/>
  <c r="P95" i="1"/>
  <c r="O95" i="1"/>
  <c r="N95" i="1"/>
  <c r="L95" i="1"/>
  <c r="K95" i="1"/>
  <c r="J95" i="1"/>
  <c r="Q94" i="1"/>
  <c r="P94" i="1"/>
  <c r="O94" i="1"/>
  <c r="N94" i="1"/>
  <c r="L94" i="1"/>
  <c r="K94" i="1"/>
  <c r="J94" i="1"/>
  <c r="Q93" i="1"/>
  <c r="P93" i="1"/>
  <c r="O93" i="1"/>
  <c r="N93" i="1"/>
  <c r="L93" i="1"/>
  <c r="K93" i="1"/>
  <c r="J93" i="1"/>
  <c r="Q92" i="1"/>
  <c r="P92" i="1"/>
  <c r="O92" i="1"/>
  <c r="N92" i="1"/>
  <c r="L92" i="1"/>
  <c r="K92" i="1"/>
  <c r="J92" i="1"/>
  <c r="Q91" i="1"/>
  <c r="P91" i="1"/>
  <c r="O91" i="1"/>
  <c r="N91" i="1"/>
  <c r="L91" i="1"/>
  <c r="K91" i="1"/>
  <c r="J91" i="1"/>
  <c r="O90" i="1"/>
  <c r="N90" i="1"/>
  <c r="J90" i="1"/>
  <c r="E90" i="1"/>
  <c r="P90" i="1" s="1"/>
  <c r="O89" i="1"/>
  <c r="N89" i="1"/>
  <c r="J89" i="1"/>
  <c r="E89" i="1"/>
  <c r="P89" i="1" s="1"/>
  <c r="O88" i="1"/>
  <c r="N88" i="1"/>
  <c r="J88" i="1"/>
  <c r="E88" i="1"/>
  <c r="P88" i="1" s="1"/>
  <c r="O87" i="1"/>
  <c r="N87" i="1"/>
  <c r="J87" i="1"/>
  <c r="E87" i="1"/>
  <c r="P87" i="1" s="1"/>
  <c r="O86" i="1"/>
  <c r="N86" i="1"/>
  <c r="J86" i="1"/>
  <c r="E86" i="1"/>
  <c r="P86" i="1" s="1"/>
  <c r="O85" i="1"/>
  <c r="N85" i="1"/>
  <c r="J85" i="1"/>
  <c r="E85" i="1"/>
  <c r="P85" i="1" s="1"/>
  <c r="O84" i="1"/>
  <c r="N84" i="1"/>
  <c r="J84" i="1"/>
  <c r="E84" i="1"/>
  <c r="P84" i="1" s="1"/>
  <c r="O83" i="1"/>
  <c r="N83" i="1"/>
  <c r="J83" i="1"/>
  <c r="E83" i="1"/>
  <c r="P83" i="1" s="1"/>
  <c r="O82" i="1"/>
  <c r="N82" i="1"/>
  <c r="J82" i="1"/>
  <c r="E82" i="1"/>
  <c r="P82" i="1" s="1"/>
  <c r="O81" i="1"/>
  <c r="N81" i="1"/>
  <c r="J81" i="1"/>
  <c r="E81" i="1"/>
  <c r="P81" i="1" s="1"/>
  <c r="O80" i="1"/>
  <c r="N80" i="1"/>
  <c r="J80" i="1"/>
  <c r="E80" i="1"/>
  <c r="P80" i="1" s="1"/>
  <c r="O79" i="1"/>
  <c r="N79" i="1"/>
  <c r="J79" i="1"/>
  <c r="E79" i="1"/>
  <c r="P79" i="1" s="1"/>
  <c r="O78" i="1"/>
  <c r="N78" i="1"/>
  <c r="J78" i="1"/>
  <c r="E78" i="1"/>
  <c r="P78" i="1" s="1"/>
  <c r="O77" i="1"/>
  <c r="N77" i="1"/>
  <c r="J77" i="1"/>
  <c r="E77" i="1"/>
  <c r="P77" i="1" s="1"/>
  <c r="O76" i="1"/>
  <c r="N76" i="1"/>
  <c r="J76" i="1"/>
  <c r="E76" i="1"/>
  <c r="P76" i="1" s="1"/>
  <c r="O75" i="1"/>
  <c r="N75" i="1"/>
  <c r="J75" i="1"/>
  <c r="E75" i="1"/>
  <c r="P75" i="1" s="1"/>
  <c r="O74" i="1"/>
  <c r="N74" i="1"/>
  <c r="J74" i="1"/>
  <c r="E74" i="1"/>
  <c r="P74" i="1" s="1"/>
  <c r="O73" i="1"/>
  <c r="N73" i="1"/>
  <c r="J73" i="1"/>
  <c r="E73" i="1"/>
  <c r="P73" i="1" s="1"/>
  <c r="O72" i="1"/>
  <c r="N72" i="1"/>
  <c r="J72" i="1"/>
  <c r="E72" i="1"/>
  <c r="P72" i="1" s="1"/>
  <c r="O71" i="1"/>
  <c r="N71" i="1"/>
  <c r="J71" i="1"/>
  <c r="E71" i="1"/>
  <c r="P71" i="1" s="1"/>
  <c r="O70" i="1"/>
  <c r="N70" i="1"/>
  <c r="J70" i="1"/>
  <c r="E70" i="1"/>
  <c r="P70" i="1" s="1"/>
  <c r="O69" i="1"/>
  <c r="N69" i="1"/>
  <c r="J69" i="1"/>
  <c r="E69" i="1"/>
  <c r="P69" i="1" s="1"/>
  <c r="O68" i="1"/>
  <c r="N68" i="1"/>
  <c r="J68" i="1"/>
  <c r="E68" i="1"/>
  <c r="P68" i="1" s="1"/>
  <c r="O67" i="1"/>
  <c r="N67" i="1"/>
  <c r="J67" i="1"/>
  <c r="E67" i="1"/>
  <c r="P67" i="1" s="1"/>
  <c r="O66" i="1"/>
  <c r="N66" i="1"/>
  <c r="J66" i="1"/>
  <c r="E66" i="1"/>
  <c r="P66" i="1" s="1"/>
  <c r="Q65" i="1"/>
  <c r="P65" i="1"/>
  <c r="O65" i="1"/>
  <c r="N65" i="1"/>
  <c r="L65" i="1"/>
  <c r="K65" i="1"/>
  <c r="J65" i="1"/>
  <c r="O64" i="1"/>
  <c r="N64" i="1"/>
  <c r="J64" i="1"/>
  <c r="E64" i="1"/>
  <c r="P64" i="1" s="1"/>
  <c r="Q63" i="1"/>
  <c r="O63" i="1"/>
  <c r="N63" i="1"/>
  <c r="J63" i="1"/>
  <c r="E63" i="1"/>
  <c r="P63" i="1" s="1"/>
  <c r="M62" i="1"/>
  <c r="I62" i="1"/>
  <c r="H62" i="1"/>
  <c r="F62" i="1"/>
  <c r="J62" i="1" s="1"/>
  <c r="D62" i="1"/>
  <c r="C62" i="1"/>
  <c r="Q53" i="1"/>
  <c r="P53" i="1"/>
  <c r="O53" i="1"/>
  <c r="N53" i="1"/>
  <c r="L53" i="1"/>
  <c r="K53" i="1"/>
  <c r="J53" i="1"/>
  <c r="Q52" i="1"/>
  <c r="P52" i="1"/>
  <c r="O52" i="1"/>
  <c r="N52" i="1"/>
  <c r="L52" i="1"/>
  <c r="K52" i="1"/>
  <c r="J52" i="1"/>
  <c r="Q51" i="1"/>
  <c r="P51" i="1"/>
  <c r="O51" i="1"/>
  <c r="N51" i="1"/>
  <c r="L51" i="1"/>
  <c r="K51" i="1"/>
  <c r="J51" i="1"/>
  <c r="Q50" i="1"/>
  <c r="P50" i="1"/>
  <c r="O50" i="1"/>
  <c r="N50" i="1"/>
  <c r="L50" i="1"/>
  <c r="K50" i="1"/>
  <c r="J50" i="1"/>
  <c r="Q49" i="1"/>
  <c r="P49" i="1"/>
  <c r="O49" i="1"/>
  <c r="N49" i="1"/>
  <c r="L49" i="1"/>
  <c r="K49" i="1"/>
  <c r="J49" i="1"/>
  <c r="Q48" i="1"/>
  <c r="P48" i="1"/>
  <c r="O48" i="1"/>
  <c r="N48" i="1"/>
  <c r="L48" i="1"/>
  <c r="K48" i="1"/>
  <c r="J48" i="1"/>
  <c r="Q47" i="1"/>
  <c r="O47" i="1"/>
  <c r="N47" i="1"/>
  <c r="L47" i="1"/>
  <c r="J47" i="1"/>
  <c r="E47" i="1"/>
  <c r="P47" i="1" s="1"/>
  <c r="O46" i="1"/>
  <c r="N46" i="1"/>
  <c r="J46" i="1"/>
  <c r="E46" i="1"/>
  <c r="P46" i="1" s="1"/>
  <c r="O45" i="1"/>
  <c r="N45" i="1"/>
  <c r="J45" i="1"/>
  <c r="E45" i="1"/>
  <c r="P45" i="1" s="1"/>
  <c r="Q44" i="1"/>
  <c r="O44" i="1"/>
  <c r="N44" i="1"/>
  <c r="J44" i="1"/>
  <c r="E44" i="1"/>
  <c r="P44" i="1" s="1"/>
  <c r="Q43" i="1"/>
  <c r="O43" i="1"/>
  <c r="N43" i="1"/>
  <c r="L43" i="1"/>
  <c r="J43" i="1"/>
  <c r="E43" i="1"/>
  <c r="P43" i="1" s="1"/>
  <c r="O42" i="1"/>
  <c r="N42" i="1"/>
  <c r="J42" i="1"/>
  <c r="E42" i="1"/>
  <c r="P42" i="1" s="1"/>
  <c r="O41" i="1"/>
  <c r="N41" i="1"/>
  <c r="J41" i="1"/>
  <c r="E41" i="1"/>
  <c r="P41" i="1" s="1"/>
  <c r="Q40" i="1"/>
  <c r="O40" i="1"/>
  <c r="N40" i="1"/>
  <c r="J40" i="1"/>
  <c r="E40" i="1"/>
  <c r="P40" i="1" s="1"/>
  <c r="Q39" i="1"/>
  <c r="O39" i="1"/>
  <c r="N39" i="1"/>
  <c r="L39" i="1"/>
  <c r="J39" i="1"/>
  <c r="E39" i="1"/>
  <c r="P39" i="1" s="1"/>
  <c r="O38" i="1"/>
  <c r="N38" i="1"/>
  <c r="J38" i="1"/>
  <c r="E38" i="1"/>
  <c r="P38" i="1" s="1"/>
  <c r="O37" i="1"/>
  <c r="N37" i="1"/>
  <c r="J37" i="1"/>
  <c r="E37" i="1"/>
  <c r="P37" i="1" s="1"/>
  <c r="Q36" i="1"/>
  <c r="O36" i="1"/>
  <c r="N36" i="1"/>
  <c r="J36" i="1"/>
  <c r="E36" i="1"/>
  <c r="L36" i="1" s="1"/>
  <c r="Q35" i="1"/>
  <c r="O35" i="1"/>
  <c r="N35" i="1"/>
  <c r="K35" i="1"/>
  <c r="J35" i="1"/>
  <c r="E35" i="1"/>
  <c r="P35" i="1" s="1"/>
  <c r="O34" i="1"/>
  <c r="N34" i="1"/>
  <c r="J34" i="1"/>
  <c r="E34" i="1"/>
  <c r="Q34" i="1" s="1"/>
  <c r="P33" i="1"/>
  <c r="O33" i="1"/>
  <c r="N33" i="1"/>
  <c r="J33" i="1"/>
  <c r="E33" i="1"/>
  <c r="Q33" i="1" s="1"/>
  <c r="P32" i="1"/>
  <c r="O32" i="1"/>
  <c r="N32" i="1"/>
  <c r="J32" i="1"/>
  <c r="E32" i="1"/>
  <c r="Q32" i="1" s="1"/>
  <c r="P31" i="1"/>
  <c r="O31" i="1"/>
  <c r="N31" i="1"/>
  <c r="K31" i="1"/>
  <c r="J31" i="1"/>
  <c r="E31" i="1"/>
  <c r="Q31" i="1" s="1"/>
  <c r="O30" i="1"/>
  <c r="N30" i="1"/>
  <c r="J30" i="1"/>
  <c r="E30" i="1"/>
  <c r="Q30" i="1" s="1"/>
  <c r="P29" i="1"/>
  <c r="O29" i="1"/>
  <c r="N29" i="1"/>
  <c r="J29" i="1"/>
  <c r="E29" i="1"/>
  <c r="Q29" i="1" s="1"/>
  <c r="P28" i="1"/>
  <c r="O28" i="1"/>
  <c r="N28" i="1"/>
  <c r="J28" i="1"/>
  <c r="E28" i="1"/>
  <c r="Q28" i="1" s="1"/>
  <c r="P27" i="1"/>
  <c r="O27" i="1"/>
  <c r="N27" i="1"/>
  <c r="K27" i="1"/>
  <c r="J27" i="1"/>
  <c r="E27" i="1"/>
  <c r="Q27" i="1" s="1"/>
  <c r="O26" i="1"/>
  <c r="N26" i="1"/>
  <c r="J26" i="1"/>
  <c r="E26" i="1"/>
  <c r="Q26" i="1" s="1"/>
  <c r="P25" i="1"/>
  <c r="O25" i="1"/>
  <c r="N25" i="1"/>
  <c r="J25" i="1"/>
  <c r="E25" i="1"/>
  <c r="Q25" i="1" s="1"/>
  <c r="P24" i="1"/>
  <c r="O24" i="1"/>
  <c r="N24" i="1"/>
  <c r="J24" i="1"/>
  <c r="E24" i="1"/>
  <c r="Q24" i="1" s="1"/>
  <c r="P23" i="1"/>
  <c r="O23" i="1"/>
  <c r="N23" i="1"/>
  <c r="K23" i="1"/>
  <c r="J23" i="1"/>
  <c r="E23" i="1"/>
  <c r="Q23" i="1" s="1"/>
  <c r="O22" i="1"/>
  <c r="N22" i="1"/>
  <c r="J22" i="1"/>
  <c r="E22" i="1"/>
  <c r="Q22" i="1" s="1"/>
  <c r="P21" i="1"/>
  <c r="O21" i="1"/>
  <c r="N21" i="1"/>
  <c r="J21" i="1"/>
  <c r="E21" i="1"/>
  <c r="Q21" i="1" s="1"/>
  <c r="M20" i="1"/>
  <c r="I20" i="1"/>
  <c r="I7" i="1" s="1"/>
  <c r="H20" i="1"/>
  <c r="G20" i="1"/>
  <c r="F20" i="1"/>
  <c r="D20" i="1"/>
  <c r="D7" i="1" s="1"/>
  <c r="C20" i="1"/>
  <c r="N18" i="1"/>
  <c r="K18" i="1"/>
  <c r="J18" i="1"/>
  <c r="E18" i="1"/>
  <c r="L18" i="1" s="1"/>
  <c r="N17" i="1"/>
  <c r="J17" i="1"/>
  <c r="E17" i="1"/>
  <c r="K17" i="1" s="1"/>
  <c r="N16" i="1"/>
  <c r="J16" i="1"/>
  <c r="E16" i="1"/>
  <c r="K16" i="1" s="1"/>
  <c r="O15" i="1"/>
  <c r="N15" i="1"/>
  <c r="J15" i="1"/>
  <c r="E15" i="1"/>
  <c r="P15" i="1" s="1"/>
  <c r="O14" i="1"/>
  <c r="N14" i="1"/>
  <c r="J14" i="1"/>
  <c r="E14" i="1"/>
  <c r="P14" i="1" s="1"/>
  <c r="O13" i="1"/>
  <c r="N13" i="1"/>
  <c r="J13" i="1"/>
  <c r="E13" i="1"/>
  <c r="P13" i="1" s="1"/>
  <c r="O12" i="1"/>
  <c r="N12" i="1"/>
  <c r="J12" i="1"/>
  <c r="E12" i="1"/>
  <c r="P12" i="1" s="1"/>
  <c r="O11" i="1"/>
  <c r="N11" i="1"/>
  <c r="J11" i="1"/>
  <c r="E11" i="1"/>
  <c r="P11" i="1" s="1"/>
  <c r="O10" i="1"/>
  <c r="N10" i="1"/>
  <c r="J10" i="1"/>
  <c r="E10" i="1"/>
  <c r="P10" i="1" s="1"/>
  <c r="O9" i="1"/>
  <c r="N9" i="1"/>
  <c r="J9" i="1"/>
  <c r="E9" i="1"/>
  <c r="P9" i="1" s="1"/>
  <c r="M8" i="1"/>
  <c r="N8" i="1" s="1"/>
  <c r="J8" i="1"/>
  <c r="I8" i="1"/>
  <c r="H8" i="1"/>
  <c r="F8" i="1"/>
  <c r="C8" i="1"/>
  <c r="C7" i="1" s="1"/>
  <c r="G7" i="1"/>
  <c r="M7" i="1" l="1"/>
  <c r="N20" i="1"/>
  <c r="L38" i="1"/>
  <c r="L42" i="1"/>
  <c r="L46" i="1"/>
  <c r="O62" i="1"/>
  <c r="P96" i="1"/>
  <c r="Q106" i="1"/>
  <c r="L109" i="1"/>
  <c r="K22" i="1"/>
  <c r="K26" i="1"/>
  <c r="K30" i="1"/>
  <c r="O96" i="1"/>
  <c r="L37" i="1"/>
  <c r="L41" i="1"/>
  <c r="L45" i="1"/>
  <c r="L108" i="1"/>
  <c r="L17" i="1"/>
  <c r="K33" i="1"/>
  <c r="Q38" i="1"/>
  <c r="Q42" i="1"/>
  <c r="P8" i="1"/>
  <c r="P22" i="1"/>
  <c r="P26" i="1"/>
  <c r="P30" i="1"/>
  <c r="P34" i="1"/>
  <c r="L40" i="1"/>
  <c r="L44" i="1"/>
  <c r="L63" i="1"/>
  <c r="L107" i="1"/>
  <c r="L111" i="1"/>
  <c r="P106" i="1"/>
  <c r="K34" i="1"/>
  <c r="E8" i="1"/>
  <c r="L8" i="1" s="1"/>
  <c r="L64" i="1"/>
  <c r="J20" i="1"/>
  <c r="K21" i="1"/>
  <c r="K25" i="1"/>
  <c r="K29" i="1"/>
  <c r="Q46" i="1"/>
  <c r="O8" i="1"/>
  <c r="K24" i="1"/>
  <c r="K28" i="1"/>
  <c r="K32" i="1"/>
  <c r="Q37" i="1"/>
  <c r="Q41" i="1"/>
  <c r="Q45" i="1"/>
  <c r="Q64" i="1"/>
  <c r="E106" i="1"/>
  <c r="L106" i="1" s="1"/>
  <c r="F7" i="1"/>
  <c r="N7" i="1"/>
  <c r="Q8" i="1"/>
  <c r="L9" i="1"/>
  <c r="Q9" i="1"/>
  <c r="L10" i="1"/>
  <c r="Q10" i="1"/>
  <c r="L11" i="1"/>
  <c r="Q11" i="1"/>
  <c r="L12" i="1"/>
  <c r="Q12" i="1"/>
  <c r="L13" i="1"/>
  <c r="Q13" i="1"/>
  <c r="L14" i="1"/>
  <c r="Q14" i="1"/>
  <c r="L15" i="1"/>
  <c r="Q15" i="1"/>
  <c r="L16" i="1"/>
  <c r="O20" i="1"/>
  <c r="H7" i="1"/>
  <c r="K8" i="1"/>
  <c r="E20" i="1"/>
  <c r="Q20" i="1" s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P36" i="1"/>
  <c r="K36" i="1"/>
  <c r="K9" i="1"/>
  <c r="K10" i="1"/>
  <c r="K11" i="1"/>
  <c r="K12" i="1"/>
  <c r="K13" i="1"/>
  <c r="K14" i="1"/>
  <c r="K15" i="1"/>
  <c r="K37" i="1"/>
  <c r="K38" i="1"/>
  <c r="K39" i="1"/>
  <c r="K40" i="1"/>
  <c r="K41" i="1"/>
  <c r="K42" i="1"/>
  <c r="K43" i="1"/>
  <c r="K44" i="1"/>
  <c r="K45" i="1"/>
  <c r="K46" i="1"/>
  <c r="K47" i="1"/>
  <c r="K63" i="1"/>
  <c r="K64" i="1"/>
  <c r="L66" i="1"/>
  <c r="Q66" i="1"/>
  <c r="L67" i="1"/>
  <c r="Q67" i="1"/>
  <c r="L68" i="1"/>
  <c r="Q68" i="1"/>
  <c r="L69" i="1"/>
  <c r="Q69" i="1"/>
  <c r="L70" i="1"/>
  <c r="Q70" i="1"/>
  <c r="L71" i="1"/>
  <c r="Q71" i="1"/>
  <c r="L72" i="1"/>
  <c r="Q72" i="1"/>
  <c r="L73" i="1"/>
  <c r="Q73" i="1"/>
  <c r="L74" i="1"/>
  <c r="Q74" i="1"/>
  <c r="L75" i="1"/>
  <c r="Q75" i="1"/>
  <c r="L76" i="1"/>
  <c r="Q76" i="1"/>
  <c r="L77" i="1"/>
  <c r="Q77" i="1"/>
  <c r="L78" i="1"/>
  <c r="Q78" i="1"/>
  <c r="L79" i="1"/>
  <c r="Q79" i="1"/>
  <c r="L80" i="1"/>
  <c r="Q80" i="1"/>
  <c r="L81" i="1"/>
  <c r="Q81" i="1"/>
  <c r="L82" i="1"/>
  <c r="Q82" i="1"/>
  <c r="L83" i="1"/>
  <c r="Q83" i="1"/>
  <c r="L84" i="1"/>
  <c r="Q84" i="1"/>
  <c r="L85" i="1"/>
  <c r="Q85" i="1"/>
  <c r="L86" i="1"/>
  <c r="Q86" i="1"/>
  <c r="L87" i="1"/>
  <c r="Q87" i="1"/>
  <c r="L88" i="1"/>
  <c r="Q88" i="1"/>
  <c r="L89" i="1"/>
  <c r="Q89" i="1"/>
  <c r="L90" i="1"/>
  <c r="Q90" i="1"/>
  <c r="L96" i="1"/>
  <c r="N106" i="1"/>
  <c r="Q96" i="1"/>
  <c r="K106" i="1"/>
  <c r="O106" i="1"/>
  <c r="E62" i="1"/>
  <c r="N62" i="1"/>
  <c r="N96" i="1"/>
  <c r="K107" i="1"/>
  <c r="K108" i="1"/>
  <c r="K109" i="1"/>
  <c r="K110" i="1"/>
  <c r="K111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6" i="1"/>
  <c r="E7" i="1" l="1"/>
  <c r="L7" i="1"/>
  <c r="K7" i="1"/>
  <c r="Q7" i="1"/>
  <c r="Q62" i="1"/>
  <c r="O7" i="1"/>
  <c r="J7" i="1"/>
  <c r="P62" i="1"/>
  <c r="P7" i="1"/>
  <c r="K62" i="1"/>
  <c r="L62" i="1"/>
  <c r="L20" i="1"/>
  <c r="K20" i="1"/>
  <c r="P20" i="1"/>
</calcChain>
</file>

<file path=xl/sharedStrings.xml><?xml version="1.0" encoding="utf-8"?>
<sst xmlns="http://schemas.openxmlformats.org/spreadsheetml/2006/main" count="206" uniqueCount="184">
  <si>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</si>
  <si>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</si>
  <si>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</si>
  <si>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(en balboas)</t>
  </si>
  <si>
    <t>CTA.</t>
  </si>
  <si>
    <t>DESCRIPCIÓN</t>
  </si>
  <si>
    <t xml:space="preserve">(1)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</si>
  <si>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</si>
  <si>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</si>
  <si>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</si>
  <si>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</si>
  <si>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</si>
  <si>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</si>
  <si>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</si>
  <si>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</si>
  <si>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</si>
  <si>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</si>
  <si>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</si>
  <si>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(13)                     % EJEC. (COMP. ACUM.  VS ASIG.) 
(4/7)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</si>
  <si>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</si>
  <si>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</si>
  <si>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</si>
  <si>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</si>
  <si>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</si>
  <si>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</si>
  <si>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</si>
  <si>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</si>
  <si>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</si>
  <si>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</si>
  <si>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</si>
  <si>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</si>
  <si>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</si>
  <si>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</si>
  <si>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</si>
  <si>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</si>
  <si>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</si>
  <si>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</si>
  <si>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</si>
  <si>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</si>
  <si>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</si>
  <si>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</si>
  <si>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</si>
  <si>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</si>
  <si>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</si>
  <si>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</si>
  <si>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</si>
  <si>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</si>
  <si>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</si>
  <si>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</si>
  <si>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</si>
  <si>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</si>
  <si>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</si>
  <si>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</si>
  <si>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</si>
  <si>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</si>
  <si>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</si>
  <si>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</si>
  <si>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</si>
  <si>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</si>
  <si>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</si>
  <si>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</si>
  <si>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</si>
  <si>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</si>
  <si>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</si>
  <si>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</si>
  <si>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</si>
  <si>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</si>
  <si>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</si>
  <si>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</si>
  <si>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</si>
  <si>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</si>
  <si>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</si>
  <si>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</si>
  <si>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</si>
  <si>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</si>
  <si>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</si>
  <si>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</si>
  <si>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</si>
  <si>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</si>
  <si>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</si>
  <si>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</si>
  <si>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</si>
  <si>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</si>
  <si>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</si>
  <si>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</si>
  <si>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</si>
  <si>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</si>
  <si>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</si>
  <si>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</si>
  <si>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</si>
  <si>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</si>
  <si>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</si>
  <si>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</si>
  <si>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</si>
  <si>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</si>
  <si>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MATERIALES Y SUMINISTROS</t>
  </si>
  <si>
    <t>201</t>
  </si>
  <si>
    <t>ALIMENTOS PARA CONSUMO HUMANO</t>
  </si>
  <si>
    <t>203</t>
  </si>
  <si>
    <t>BEBIDAS</t>
  </si>
  <si>
    <t>CALZADO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</si>
  <si>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</si>
  <si>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</si>
  <si>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</si>
  <si>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</si>
  <si>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</si>
  <si>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</si>
  <si>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</si>
  <si>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</si>
  <si>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</si>
  <si>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</si>
  <si>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</si>
  <si>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</si>
  <si>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</si>
  <si>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</si>
  <si>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</si>
  <si>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</si>
  <si>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</si>
  <si>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</si>
  <si>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</si>
  <si>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</si>
  <si>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</si>
  <si>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</si>
  <si>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</si>
  <si>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</si>
  <si>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</si>
  <si>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</si>
  <si>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</si>
  <si>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</si>
  <si>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</si>
  <si>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</si>
  <si>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</si>
  <si>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</si>
  <si>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</si>
  <si>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</si>
  <si>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</si>
  <si>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</si>
  <si>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</si>
  <si>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</si>
  <si>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</si>
  <si>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</si>
  <si>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</si>
  <si>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</si>
  <si>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</si>
  <si>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</si>
  <si>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</si>
  <si>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</si>
  <si>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</si>
  <si>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</si>
  <si>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UTILES Y MATERIALES DIVERSOS CRÉDITOS RECONOCIDOS</t>
  </si>
  <si>
    <t>MAQUINARIA Y EQUIPOS VARIOS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</si>
  <si>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</si>
  <si>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</si>
  <si>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</si>
  <si>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</si>
  <si>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</si>
  <si>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</si>
  <si>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</si>
  <si>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</si>
  <si>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</si>
  <si>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</si>
  <si>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</si>
  <si>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</si>
  <si>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</si>
  <si>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</si>
  <si>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</si>
  <si>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</si>
  <si>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</si>
  <si>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</si>
  <si>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Preparado por : Yarkelis Santamaria / Jefa de Presupuesto</t>
  </si>
  <si>
    <t>050</t>
  </si>
  <si>
    <t>ALQUILERES CRÉDITOS RECONOCIDOS</t>
  </si>
  <si>
    <t>SERVICIOS BÁSICOS CRÉDITOS RECONOCIDOS</t>
  </si>
  <si>
    <t>IMPRESION, ENCUADERNACION Y OTROS CRÉDITOS RECO</t>
  </si>
  <si>
    <t>TRANSPORTE DE PERSONAS CRÉDITO RECONOCIDO</t>
  </si>
  <si>
    <t>SERVICIOS COMERCIALES Y FINANCIEROS CREDITOS R</t>
  </si>
  <si>
    <t>MANTENIMIENTO Y REPARACION CREDITO RECONOCIDOS</t>
  </si>
  <si>
    <t>COMBUSTIBLES Y LUBRICANTES CRÉDITOS RECONOCIDOS</t>
  </si>
  <si>
    <t>MATERIALES PARA CONSTRUCCION CRÉDITOS RECONOCIDOS</t>
  </si>
  <si>
    <t>BECAS DE ESTUDIO CREDITOS RECONOCIDOS</t>
  </si>
  <si>
    <t>301</t>
  </si>
  <si>
    <t>AL 31 DE MARZO DE 2018</t>
  </si>
  <si>
    <t>TEXTILES Y VESTUARIOS  CRÉDITOS RECONOCIDOS</t>
  </si>
  <si>
    <t>AL 30 DE ABRIL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</si>
</sst>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3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/>
    <xf numFmtId="0" fontId="4" fillId="0" borderId="1" xfId="0" applyFont="1" applyFill="1" applyBorder="1" applyAlignment="1">
      <alignment horizontal="left" wrapText="1"/>
    </xf>
    <xf numFmtId="3" fontId="4" fillId="0" borderId="10" xfId="0" applyNumberFormat="1" applyFont="1" applyFill="1" applyBorder="1" applyAlignment="1">
      <alignment wrapText="1"/>
    </xf>
    <xf numFmtId="3" fontId="4" fillId="0" borderId="2" xfId="0" applyNumberFormat="1" applyFont="1" applyFill="1" applyBorder="1" applyAlignment="1">
      <alignment wrapText="1"/>
    </xf>
    <xf numFmtId="3" fontId="4" fillId="0" borderId="5" xfId="0" applyNumberFormat="1" applyFont="1" applyFill="1" applyBorder="1" applyAlignment="1">
      <alignment wrapText="1"/>
    </xf>
    <xf numFmtId="3" fontId="4" fillId="0" borderId="11" xfId="0" applyNumberFormat="1" applyFont="1" applyFill="1" applyBorder="1" applyAlignment="1">
      <alignment wrapText="1"/>
    </xf>
    <xf numFmtId="9" fontId="4" fillId="0" borderId="10" xfId="0" applyNumberFormat="1" applyFont="1" applyFill="1" applyBorder="1" applyAlignment="1">
      <alignment wrapText="1"/>
    </xf>
    <xf numFmtId="10" fontId="6" fillId="0" borderId="10" xfId="0" applyNumberFormat="1" applyFont="1" applyFill="1" applyBorder="1" applyAlignment="1">
      <alignment horizontal="right" vertical="center" wrapText="1"/>
    </xf>
    <xf numFmtId="9" fontId="7" fillId="0" borderId="10" xfId="0" applyNumberFormat="1" applyFont="1" applyFill="1" applyBorder="1"/>
    <xf numFmtId="0" fontId="4" fillId="0" borderId="11" xfId="0" applyFont="1" applyFill="1" applyBorder="1" applyAlignment="1"/>
    <xf numFmtId="0" fontId="4" fillId="0" borderId="4" xfId="0" applyFont="1" applyFill="1" applyBorder="1" applyAlignment="1">
      <alignment horizontal="left" wrapText="1"/>
    </xf>
    <xf numFmtId="3" fontId="4" fillId="0" borderId="11" xfId="0" applyNumberFormat="1" applyFont="1" applyFill="1" applyBorder="1" applyAlignment="1"/>
    <xf numFmtId="3" fontId="4" fillId="0" borderId="0" xfId="0" applyNumberFormat="1" applyFont="1" applyFill="1" applyBorder="1" applyAlignment="1"/>
    <xf numFmtId="3" fontId="4" fillId="0" borderId="4" xfId="0" applyNumberFormat="1" applyFont="1" applyFill="1" applyBorder="1" applyAlignment="1"/>
    <xf numFmtId="3" fontId="6" fillId="0" borderId="11" xfId="0" applyNumberFormat="1" applyFont="1" applyFill="1" applyBorder="1" applyAlignment="1">
      <alignment wrapText="1"/>
    </xf>
    <xf numFmtId="9" fontId="4" fillId="0" borderId="11" xfId="0" applyNumberFormat="1" applyFont="1" applyFill="1" applyBorder="1" applyAlignment="1">
      <alignment wrapText="1"/>
    </xf>
    <xf numFmtId="10" fontId="4" fillId="0" borderId="11" xfId="0" applyNumberFormat="1" applyFont="1" applyFill="1" applyBorder="1" applyAlignment="1">
      <alignment horizontal="right" vertical="center" wrapText="1"/>
    </xf>
    <xf numFmtId="9" fontId="7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4" xfId="0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5" fillId="0" borderId="0" xfId="0" applyNumberFormat="1" applyFont="1" applyFill="1" applyBorder="1" applyAlignment="1" applyProtection="1">
      <protection locked="0"/>
    </xf>
    <xf numFmtId="3" fontId="5" fillId="0" borderId="4" xfId="0" applyNumberFormat="1" applyFont="1" applyFill="1" applyBorder="1" applyAlignment="1" applyProtection="1">
      <protection locked="0"/>
    </xf>
    <xf numFmtId="3" fontId="6" fillId="0" borderId="5" xfId="0" applyNumberFormat="1" applyFont="1" applyFill="1" applyBorder="1" applyAlignment="1">
      <alignment wrapText="1"/>
    </xf>
    <xf numFmtId="9" fontId="6" fillId="0" borderId="11" xfId="0" applyNumberFormat="1" applyFont="1" applyFill="1" applyBorder="1" applyAlignment="1">
      <alignment wrapText="1"/>
    </xf>
    <xf numFmtId="10" fontId="6" fillId="0" borderId="11" xfId="0" applyNumberFormat="1" applyFont="1" applyFill="1" applyBorder="1" applyAlignment="1">
      <alignment horizontal="right" vertical="center" wrapText="1"/>
    </xf>
    <xf numFmtId="9" fontId="8" fillId="0" borderId="11" xfId="0" applyNumberFormat="1" applyFont="1" applyFill="1" applyBorder="1"/>
    <xf numFmtId="3" fontId="8" fillId="0" borderId="0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 applyAlignment="1" applyProtection="1">
      <protection locked="0"/>
    </xf>
    <xf numFmtId="3" fontId="8" fillId="0" borderId="11" xfId="0" applyNumberFormat="1" applyFont="1" applyFill="1" applyBorder="1"/>
    <xf numFmtId="49" fontId="5" fillId="0" borderId="11" xfId="0" applyNumberFormat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>
      <alignment wrapText="1"/>
    </xf>
    <xf numFmtId="10" fontId="6" fillId="0" borderId="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 applyProtection="1">
      <alignment horizontal="left"/>
      <protection locked="0"/>
    </xf>
    <xf numFmtId="3" fontId="4" fillId="0" borderId="4" xfId="0" applyNumberFormat="1" applyFont="1" applyFill="1" applyBorder="1" applyAlignment="1">
      <alignment wrapText="1"/>
    </xf>
    <xf numFmtId="3" fontId="4" fillId="0" borderId="0" xfId="0" applyNumberFormat="1" applyFont="1" applyFill="1" applyBorder="1" applyAlignment="1">
      <alignment wrapText="1"/>
    </xf>
    <xf numFmtId="10" fontId="4" fillId="0" borderId="0" xfId="0" applyNumberFormat="1" applyFont="1" applyFill="1" applyBorder="1" applyAlignment="1">
      <alignment horizontal="right" vertical="center" wrapText="1"/>
    </xf>
    <xf numFmtId="0" fontId="5" fillId="0" borderId="11" xfId="0" quotePrefix="1" applyFont="1" applyFill="1" applyBorder="1" applyAlignment="1" applyProtection="1">
      <alignment horizontal="left"/>
      <protection locked="0"/>
    </xf>
    <xf numFmtId="3" fontId="6" fillId="0" borderId="0" xfId="0" applyNumberFormat="1" applyFont="1" applyFill="1" applyBorder="1" applyAlignment="1" applyProtection="1">
      <protection locked="0"/>
    </xf>
    <xf numFmtId="3" fontId="5" fillId="0" borderId="5" xfId="0" applyNumberFormat="1" applyFont="1" applyFill="1" applyBorder="1" applyAlignment="1" applyProtection="1">
      <protection locked="0"/>
    </xf>
    <xf numFmtId="0" fontId="6" fillId="0" borderId="1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3" fontId="6" fillId="0" borderId="0" xfId="0" applyNumberFormat="1" applyFont="1" applyFill="1" applyBorder="1" applyAlignment="1">
      <alignment vertical="center" wrapText="1"/>
    </xf>
    <xf numFmtId="1" fontId="6" fillId="0" borderId="11" xfId="0" applyNumberFormat="1" applyFont="1" applyFill="1" applyBorder="1" applyAlignment="1">
      <alignment vertical="center" wrapText="1"/>
    </xf>
    <xf numFmtId="0" fontId="5" fillId="0" borderId="12" xfId="0" quotePrefix="1" applyFont="1" applyFill="1" applyBorder="1" applyAlignment="1" applyProtection="1">
      <alignment horizontal="left"/>
      <protection locked="0"/>
    </xf>
    <xf numFmtId="0" fontId="5" fillId="0" borderId="13" xfId="0" applyFont="1" applyFill="1" applyBorder="1" applyAlignment="1" applyProtection="1">
      <protection locked="0"/>
    </xf>
    <xf numFmtId="3" fontId="5" fillId="0" borderId="14" xfId="0" applyNumberFormat="1" applyFont="1" applyFill="1" applyBorder="1" applyAlignment="1" applyProtection="1">
      <protection locked="0"/>
    </xf>
    <xf numFmtId="3" fontId="5" fillId="0" borderId="13" xfId="0" applyNumberFormat="1" applyFont="1" applyFill="1" applyBorder="1" applyAlignment="1" applyProtection="1">
      <protection locked="0"/>
    </xf>
    <xf numFmtId="0" fontId="5" fillId="0" borderId="11" xfId="0" applyFont="1" applyFill="1" applyBorder="1" applyAlignment="1" applyProtection="1">
      <protection locked="0"/>
    </xf>
    <xf numFmtId="3" fontId="6" fillId="0" borderId="11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/>
    <xf numFmtId="3" fontId="5" fillId="0" borderId="15" xfId="0" applyNumberFormat="1" applyFont="1" applyFill="1" applyBorder="1" applyAlignment="1" applyProtection="1">
      <protection locked="0"/>
    </xf>
    <xf numFmtId="3" fontId="5" fillId="0" borderId="17" xfId="0" applyNumberFormat="1" applyFont="1" applyFill="1" applyBorder="1" applyAlignment="1" applyProtection="1">
      <protection locked="0"/>
    </xf>
    <xf numFmtId="3" fontId="6" fillId="0" borderId="15" xfId="0" applyNumberFormat="1" applyFont="1" applyFill="1" applyBorder="1" applyAlignment="1">
      <alignment wrapText="1"/>
    </xf>
    <xf numFmtId="3" fontId="6" fillId="0" borderId="16" xfId="0" applyNumberFormat="1" applyFont="1" applyFill="1" applyBorder="1" applyAlignment="1">
      <alignment wrapText="1"/>
    </xf>
    <xf numFmtId="3" fontId="5" fillId="0" borderId="15" xfId="0" applyNumberFormat="1" applyFont="1" applyFill="1" applyBorder="1" applyAlignment="1" applyProtection="1"/>
    <xf numFmtId="9" fontId="6" fillId="0" borderId="15" xfId="0" applyNumberFormat="1" applyFont="1" applyFill="1" applyBorder="1" applyAlignment="1">
      <alignment wrapText="1"/>
    </xf>
    <xf numFmtId="9" fontId="8" fillId="0" borderId="15" xfId="0" applyNumberFormat="1" applyFont="1" applyFill="1" applyBorder="1"/>
    <xf numFmtId="0" fontId="5" fillId="0" borderId="18" xfId="0" quotePrefix="1" applyFont="1" applyFill="1" applyBorder="1" applyAlignment="1" applyProtection="1">
      <alignment horizontal="left"/>
      <protection locked="0"/>
    </xf>
    <xf numFmtId="3" fontId="5" fillId="0" borderId="18" xfId="0" applyNumberFormat="1" applyFont="1" applyFill="1" applyBorder="1" applyAlignment="1" applyProtection="1">
      <protection locked="0"/>
    </xf>
    <xf numFmtId="0" fontId="5" fillId="0" borderId="0" xfId="0" quotePrefix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protection locked="0"/>
    </xf>
    <xf numFmtId="9" fontId="5" fillId="0" borderId="0" xfId="0" applyNumberFormat="1" applyFont="1" applyFill="1" applyBorder="1" applyAlignment="1" applyProtection="1">
      <protection locked="0"/>
    </xf>
    <xf numFmtId="9" fontId="8" fillId="0" borderId="0" xfId="0" applyNumberFormat="1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 applyProtection="1">
      <alignment horizontal="left"/>
      <protection locked="0"/>
    </xf>
    <xf numFmtId="0" fontId="9" fillId="0" borderId="4" xfId="0" applyFont="1" applyFill="1" applyBorder="1" applyAlignment="1" applyProtection="1">
      <protection locked="0"/>
    </xf>
    <xf numFmtId="3" fontId="9" fillId="0" borderId="11" xfId="0" applyNumberFormat="1" applyFont="1" applyFill="1" applyBorder="1" applyAlignment="1" applyProtection="1">
      <protection locked="0"/>
    </xf>
    <xf numFmtId="3" fontId="9" fillId="0" borderId="10" xfId="0" applyNumberFormat="1" applyFont="1" applyFill="1" applyBorder="1" applyAlignment="1" applyProtection="1">
      <protection locked="0"/>
    </xf>
    <xf numFmtId="9" fontId="9" fillId="0" borderId="5" xfId="0" applyNumberFormat="1" applyFont="1" applyFill="1" applyBorder="1" applyAlignment="1" applyProtection="1">
      <protection locked="0"/>
    </xf>
    <xf numFmtId="9" fontId="7" fillId="0" borderId="11" xfId="0" applyNumberFormat="1" applyFont="1" applyFill="1" applyBorder="1" applyAlignment="1" applyProtection="1">
      <alignment vertical="center"/>
      <protection locked="0"/>
    </xf>
    <xf numFmtId="0" fontId="10" fillId="0" borderId="0" xfId="0" applyFont="1"/>
    <xf numFmtId="9" fontId="5" fillId="0" borderId="5" xfId="0" applyNumberFormat="1" applyFont="1" applyFill="1" applyBorder="1" applyAlignment="1" applyProtection="1">
      <protection locked="0"/>
    </xf>
    <xf numFmtId="9" fontId="5" fillId="0" borderId="11" xfId="0" applyNumberFormat="1" applyFont="1" applyFill="1" applyBorder="1" applyAlignment="1" applyProtection="1">
      <protection locked="0"/>
    </xf>
    <xf numFmtId="9" fontId="8" fillId="0" borderId="11" xfId="0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Fill="1" applyBorder="1" applyProtection="1">
      <protection locked="0"/>
    </xf>
    <xf numFmtId="9" fontId="8" fillId="0" borderId="11" xfId="0" applyNumberFormat="1" applyFont="1" applyFill="1" applyBorder="1" applyAlignment="1" applyProtection="1">
      <alignment vertical="center"/>
      <protection locked="0"/>
    </xf>
    <xf numFmtId="3" fontId="7" fillId="0" borderId="11" xfId="0" applyNumberFormat="1" applyFont="1" applyFill="1" applyBorder="1"/>
    <xf numFmtId="0" fontId="8" fillId="0" borderId="15" xfId="0" applyFont="1" applyFill="1" applyBorder="1" applyAlignment="1">
      <alignment horizontal="left"/>
    </xf>
    <xf numFmtId="0" fontId="8" fillId="0" borderId="19" xfId="0" applyFont="1" applyFill="1" applyBorder="1"/>
    <xf numFmtId="3" fontId="8" fillId="0" borderId="15" xfId="0" applyNumberFormat="1" applyFont="1" applyFill="1" applyBorder="1"/>
    <xf numFmtId="3" fontId="10" fillId="0" borderId="15" xfId="0" applyNumberFormat="1" applyFont="1" applyFill="1" applyBorder="1"/>
    <xf numFmtId="3" fontId="9" fillId="0" borderId="15" xfId="0" applyNumberFormat="1" applyFont="1" applyFill="1" applyBorder="1" applyAlignment="1" applyProtection="1">
      <protection locked="0"/>
    </xf>
    <xf numFmtId="9" fontId="5" fillId="0" borderId="15" xfId="0" applyNumberFormat="1" applyFont="1" applyFill="1" applyBorder="1" applyAlignment="1" applyProtection="1">
      <protection locked="0"/>
    </xf>
    <xf numFmtId="10" fontId="4" fillId="0" borderId="17" xfId="0" applyNumberFormat="1" applyFont="1" applyFill="1" applyBorder="1" applyAlignment="1">
      <alignment horizontal="right" vertical="center" wrapText="1"/>
    </xf>
    <xf numFmtId="9" fontId="8" fillId="0" borderId="15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protection locked="0"/>
    </xf>
    <xf numFmtId="0" fontId="13" fillId="0" borderId="0" xfId="0" applyFont="1"/>
    <xf numFmtId="0" fontId="13" fillId="0" borderId="0" xfId="0" applyFont="1" applyBorder="1" applyAlignment="1" applyProtection="1">
      <alignment horizontal="center" vertical="center"/>
      <protection locked="0"/>
    </xf>
    <xf numFmtId="0" fontId="5" fillId="0" borderId="20" xfId="0" quotePrefix="1" applyFont="1" applyFill="1" applyBorder="1" applyAlignment="1" applyProtection="1">
      <alignment horizontal="left"/>
      <protection locked="0"/>
    </xf>
    <xf numFmtId="0" fontId="5" fillId="0" borderId="21" xfId="0" applyFont="1" applyFill="1" applyBorder="1" applyAlignment="1" applyProtection="1">
      <protection locked="0"/>
    </xf>
    <xf numFmtId="0" fontId="5" fillId="0" borderId="18" xfId="0" applyFont="1" applyFill="1" applyBorder="1" applyAlignment="1" applyProtection="1">
      <protection locked="0"/>
    </xf>
    <xf numFmtId="0" fontId="8" fillId="0" borderId="11" xfId="0" applyFont="1" applyFill="1" applyBorder="1" applyAlignment="1">
      <alignment horizontal="left"/>
    </xf>
    <xf numFmtId="0" fontId="8" fillId="0" borderId="4" xfId="0" applyFont="1" applyFill="1" applyBorder="1"/>
    <xf numFmtId="3" fontId="10" fillId="0" borderId="11" xfId="0" applyNumberFormat="1" applyFont="1" applyFill="1" applyBorder="1"/>
    <xf numFmtId="0" fontId="13" fillId="0" borderId="0" xfId="0" applyFont="1" applyFill="1"/>
    <xf numFmtId="0" fontId="0" fillId="0" borderId="0" xfId="0" applyFill="1"/>
    <xf numFmtId="10" fontId="6" fillId="0" borderId="15" xfId="0" applyNumberFormat="1" applyFont="1" applyFill="1" applyBorder="1" applyAlignment="1">
      <alignment horizontal="right" vertical="center" wrapText="1"/>
    </xf>
    <xf numFmtId="9" fontId="9" fillId="0" borderId="10" xfId="0" applyNumberFormat="1" applyFont="1" applyFill="1" applyBorder="1" applyAlignment="1" applyProtection="1">
      <protection locked="0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12109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06775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17</xdr:col>
      <xdr:colOff>0</xdr:colOff>
      <xdr:row>59</xdr:row>
      <xdr:rowOff>171450</xdr:rowOff>
    </xdr:to>
    <xdr:pic>
      <xdr:nvPicPr>
        <xdr:cNvPr id="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54900" y="14277975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54650" y="142208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20110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4776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904875</xdr:colOff>
      <xdr:row>0</xdr:row>
      <xdr:rowOff>38101</xdr:rowOff>
    </xdr:from>
    <xdr:to>
      <xdr:col>16</xdr:col>
      <xdr:colOff>1085850</xdr:colOff>
      <xdr:row>4</xdr:row>
      <xdr:rowOff>119709</xdr:rowOff>
    </xdr:to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3550" y="38101"/>
          <a:ext cx="2505075" cy="1110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16</xdr:col>
      <xdr:colOff>1104900</xdr:colOff>
      <xdr:row>59</xdr:row>
      <xdr:rowOff>171450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16278225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62210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1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7443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1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1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344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0848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16</xdr:col>
      <xdr:colOff>1104900</xdr:colOff>
      <xdr:row>59</xdr:row>
      <xdr:rowOff>171450</xdr:rowOff>
    </xdr:to>
    <xdr:pic>
      <xdr:nvPicPr>
        <xdr:cNvPr id="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14782800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47256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0966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344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0848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16</xdr:col>
      <xdr:colOff>1104900</xdr:colOff>
      <xdr:row>59</xdr:row>
      <xdr:rowOff>171450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14782800"/>
          <a:ext cx="2590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47256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0966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41</xdr:row>
      <xdr:rowOff>0</xdr:rowOff>
    </xdr:from>
    <xdr:to>
      <xdr:col>14</xdr:col>
      <xdr:colOff>0</xdr:colOff>
      <xdr:row>41</xdr:row>
      <xdr:rowOff>28575</xdr:rowOff>
    </xdr:to>
    <xdr:pic>
      <xdr:nvPicPr>
        <xdr:cNvPr id="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3442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084897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838200</xdr:colOff>
      <xdr:row>55</xdr:row>
      <xdr:rowOff>57150</xdr:rowOff>
    </xdr:from>
    <xdr:to>
      <xdr:col>17</xdr:col>
      <xdr:colOff>0</xdr:colOff>
      <xdr:row>59</xdr:row>
      <xdr:rowOff>171450</xdr:rowOff>
    </xdr:to>
    <xdr:pic>
      <xdr:nvPicPr>
        <xdr:cNvPr id="3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93075" y="14782800"/>
          <a:ext cx="26479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55</xdr:row>
      <xdr:rowOff>0</xdr:rowOff>
    </xdr:from>
    <xdr:to>
      <xdr:col>14</xdr:col>
      <xdr:colOff>0</xdr:colOff>
      <xdr:row>55</xdr:row>
      <xdr:rowOff>28575</xdr:rowOff>
    </xdr:to>
    <xdr:pic>
      <xdr:nvPicPr>
        <xdr:cNvPr id="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4725650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40</xdr:row>
      <xdr:rowOff>0</xdr:rowOff>
    </xdr:from>
    <xdr:to>
      <xdr:col>14</xdr:col>
      <xdr:colOff>0</xdr:colOff>
      <xdr:row>40</xdr:row>
      <xdr:rowOff>28575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2825" y="11096625"/>
          <a:ext cx="116205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3"/>
  <sheetViews>
    <sheetView tabSelected="1" topLeftCell="E1" zoomScale="80" zoomScaleNormal="80" workbookViewId="0">
      <selection activeCell="G12" sqref="G12"/>
    </sheetView>
  </sheetViews>
  <sheetFormatPr baseColWidth="10" defaultRowHeight="15.75" x14ac:dyDescent="0.25"/>
  <cols>
    <col min="1" max="1" width="7.28515625" customWidth="1"/>
    <col min="2" max="2" width="66.7109375" style="82" customWidth="1"/>
    <col min="3" max="3" width="22.28515625" customWidth="1"/>
    <col min="4" max="4" width="18.5703125" customWidth="1"/>
    <col min="5" max="5" width="20" customWidth="1"/>
    <col min="6" max="6" width="17.42578125" customWidth="1"/>
    <col min="7" max="7" width="19.7109375" customWidth="1"/>
    <col min="8" max="8" width="17.42578125" customWidth="1"/>
    <col min="9" max="9" width="22.7109375" customWidth="1"/>
    <col min="10" max="10" width="17.42578125" customWidth="1"/>
    <col min="11" max="11" width="17.42578125" style="108" customWidth="1"/>
    <col min="12" max="12" width="17.42578125" customWidth="1"/>
    <col min="13" max="13" width="17.42578125" style="108" customWidth="1"/>
    <col min="14" max="17" width="17.42578125" customWidth="1"/>
    <col min="257" max="257" width="7.28515625" customWidth="1"/>
    <col min="258" max="258" width="66.7109375" customWidth="1"/>
    <col min="259" max="259" width="22.28515625" customWidth="1"/>
    <col min="260" max="260" width="18.5703125" customWidth="1"/>
    <col min="261" max="261" width="20" customWidth="1"/>
    <col min="262" max="262" width="17.42578125" customWidth="1"/>
    <col min="263" max="263" width="19.7109375" customWidth="1"/>
    <col min="264" max="264" width="17.42578125" customWidth="1"/>
    <col min="265" max="265" width="22.7109375" customWidth="1"/>
    <col min="266" max="273" width="17.42578125" customWidth="1"/>
    <col min="513" max="513" width="7.28515625" customWidth="1"/>
    <col min="514" max="514" width="66.7109375" customWidth="1"/>
    <col min="515" max="515" width="22.28515625" customWidth="1"/>
    <col min="516" max="516" width="18.5703125" customWidth="1"/>
    <col min="517" max="517" width="20" customWidth="1"/>
    <col min="518" max="518" width="17.42578125" customWidth="1"/>
    <col min="519" max="519" width="19.7109375" customWidth="1"/>
    <col min="520" max="520" width="17.42578125" customWidth="1"/>
    <col min="521" max="521" width="22.7109375" customWidth="1"/>
    <col min="522" max="529" width="17.42578125" customWidth="1"/>
    <col min="769" max="769" width="7.28515625" customWidth="1"/>
    <col min="770" max="770" width="66.7109375" customWidth="1"/>
    <col min="771" max="771" width="22.28515625" customWidth="1"/>
    <col min="772" max="772" width="18.5703125" customWidth="1"/>
    <col min="773" max="773" width="20" customWidth="1"/>
    <col min="774" max="774" width="17.42578125" customWidth="1"/>
    <col min="775" max="775" width="19.7109375" customWidth="1"/>
    <col min="776" max="776" width="17.42578125" customWidth="1"/>
    <col min="777" max="777" width="22.7109375" customWidth="1"/>
    <col min="778" max="785" width="17.42578125" customWidth="1"/>
    <col min="1025" max="1025" width="7.28515625" customWidth="1"/>
    <col min="1026" max="1026" width="66.7109375" customWidth="1"/>
    <col min="1027" max="1027" width="22.28515625" customWidth="1"/>
    <col min="1028" max="1028" width="18.5703125" customWidth="1"/>
    <col min="1029" max="1029" width="20" customWidth="1"/>
    <col min="1030" max="1030" width="17.42578125" customWidth="1"/>
    <col min="1031" max="1031" width="19.7109375" customWidth="1"/>
    <col min="1032" max="1032" width="17.42578125" customWidth="1"/>
    <col min="1033" max="1033" width="22.7109375" customWidth="1"/>
    <col min="1034" max="1041" width="17.42578125" customWidth="1"/>
    <col min="1281" max="1281" width="7.28515625" customWidth="1"/>
    <col min="1282" max="1282" width="66.7109375" customWidth="1"/>
    <col min="1283" max="1283" width="22.28515625" customWidth="1"/>
    <col min="1284" max="1284" width="18.5703125" customWidth="1"/>
    <col min="1285" max="1285" width="20" customWidth="1"/>
    <col min="1286" max="1286" width="17.42578125" customWidth="1"/>
    <col min="1287" max="1287" width="19.7109375" customWidth="1"/>
    <col min="1288" max="1288" width="17.42578125" customWidth="1"/>
    <col min="1289" max="1289" width="22.7109375" customWidth="1"/>
    <col min="1290" max="1297" width="17.42578125" customWidth="1"/>
    <col min="1537" max="1537" width="7.28515625" customWidth="1"/>
    <col min="1538" max="1538" width="66.7109375" customWidth="1"/>
    <col min="1539" max="1539" width="22.28515625" customWidth="1"/>
    <col min="1540" max="1540" width="18.5703125" customWidth="1"/>
    <col min="1541" max="1541" width="20" customWidth="1"/>
    <col min="1542" max="1542" width="17.42578125" customWidth="1"/>
    <col min="1543" max="1543" width="19.7109375" customWidth="1"/>
    <col min="1544" max="1544" width="17.42578125" customWidth="1"/>
    <col min="1545" max="1545" width="22.7109375" customWidth="1"/>
    <col min="1546" max="1553" width="17.42578125" customWidth="1"/>
    <col min="1793" max="1793" width="7.28515625" customWidth="1"/>
    <col min="1794" max="1794" width="66.7109375" customWidth="1"/>
    <col min="1795" max="1795" width="22.28515625" customWidth="1"/>
    <col min="1796" max="1796" width="18.5703125" customWidth="1"/>
    <col min="1797" max="1797" width="20" customWidth="1"/>
    <col min="1798" max="1798" width="17.42578125" customWidth="1"/>
    <col min="1799" max="1799" width="19.7109375" customWidth="1"/>
    <col min="1800" max="1800" width="17.42578125" customWidth="1"/>
    <col min="1801" max="1801" width="22.7109375" customWidth="1"/>
    <col min="1802" max="1809" width="17.42578125" customWidth="1"/>
    <col min="2049" max="2049" width="7.28515625" customWidth="1"/>
    <col min="2050" max="2050" width="66.7109375" customWidth="1"/>
    <col min="2051" max="2051" width="22.28515625" customWidth="1"/>
    <col min="2052" max="2052" width="18.5703125" customWidth="1"/>
    <col min="2053" max="2053" width="20" customWidth="1"/>
    <col min="2054" max="2054" width="17.42578125" customWidth="1"/>
    <col min="2055" max="2055" width="19.7109375" customWidth="1"/>
    <col min="2056" max="2056" width="17.42578125" customWidth="1"/>
    <col min="2057" max="2057" width="22.7109375" customWidth="1"/>
    <col min="2058" max="2065" width="17.42578125" customWidth="1"/>
    <col min="2305" max="2305" width="7.28515625" customWidth="1"/>
    <col min="2306" max="2306" width="66.7109375" customWidth="1"/>
    <col min="2307" max="2307" width="22.28515625" customWidth="1"/>
    <col min="2308" max="2308" width="18.5703125" customWidth="1"/>
    <col min="2309" max="2309" width="20" customWidth="1"/>
    <col min="2310" max="2310" width="17.42578125" customWidth="1"/>
    <col min="2311" max="2311" width="19.7109375" customWidth="1"/>
    <col min="2312" max="2312" width="17.42578125" customWidth="1"/>
    <col min="2313" max="2313" width="22.7109375" customWidth="1"/>
    <col min="2314" max="2321" width="17.42578125" customWidth="1"/>
    <col min="2561" max="2561" width="7.28515625" customWidth="1"/>
    <col min="2562" max="2562" width="66.7109375" customWidth="1"/>
    <col min="2563" max="2563" width="22.28515625" customWidth="1"/>
    <col min="2564" max="2564" width="18.5703125" customWidth="1"/>
    <col min="2565" max="2565" width="20" customWidth="1"/>
    <col min="2566" max="2566" width="17.42578125" customWidth="1"/>
    <col min="2567" max="2567" width="19.7109375" customWidth="1"/>
    <col min="2568" max="2568" width="17.42578125" customWidth="1"/>
    <col min="2569" max="2569" width="22.7109375" customWidth="1"/>
    <col min="2570" max="2577" width="17.42578125" customWidth="1"/>
    <col min="2817" max="2817" width="7.28515625" customWidth="1"/>
    <col min="2818" max="2818" width="66.7109375" customWidth="1"/>
    <col min="2819" max="2819" width="22.28515625" customWidth="1"/>
    <col min="2820" max="2820" width="18.5703125" customWidth="1"/>
    <col min="2821" max="2821" width="20" customWidth="1"/>
    <col min="2822" max="2822" width="17.42578125" customWidth="1"/>
    <col min="2823" max="2823" width="19.7109375" customWidth="1"/>
    <col min="2824" max="2824" width="17.42578125" customWidth="1"/>
    <col min="2825" max="2825" width="22.7109375" customWidth="1"/>
    <col min="2826" max="2833" width="17.42578125" customWidth="1"/>
    <col min="3073" max="3073" width="7.28515625" customWidth="1"/>
    <col min="3074" max="3074" width="66.7109375" customWidth="1"/>
    <col min="3075" max="3075" width="22.28515625" customWidth="1"/>
    <col min="3076" max="3076" width="18.5703125" customWidth="1"/>
    <col min="3077" max="3077" width="20" customWidth="1"/>
    <col min="3078" max="3078" width="17.42578125" customWidth="1"/>
    <col min="3079" max="3079" width="19.7109375" customWidth="1"/>
    <col min="3080" max="3080" width="17.42578125" customWidth="1"/>
    <col min="3081" max="3081" width="22.7109375" customWidth="1"/>
    <col min="3082" max="3089" width="17.42578125" customWidth="1"/>
    <col min="3329" max="3329" width="7.28515625" customWidth="1"/>
    <col min="3330" max="3330" width="66.7109375" customWidth="1"/>
    <col min="3331" max="3331" width="22.28515625" customWidth="1"/>
    <col min="3332" max="3332" width="18.5703125" customWidth="1"/>
    <col min="3333" max="3333" width="20" customWidth="1"/>
    <col min="3334" max="3334" width="17.42578125" customWidth="1"/>
    <col min="3335" max="3335" width="19.7109375" customWidth="1"/>
    <col min="3336" max="3336" width="17.42578125" customWidth="1"/>
    <col min="3337" max="3337" width="22.7109375" customWidth="1"/>
    <col min="3338" max="3345" width="17.42578125" customWidth="1"/>
    <col min="3585" max="3585" width="7.28515625" customWidth="1"/>
    <col min="3586" max="3586" width="66.7109375" customWidth="1"/>
    <col min="3587" max="3587" width="22.28515625" customWidth="1"/>
    <col min="3588" max="3588" width="18.5703125" customWidth="1"/>
    <col min="3589" max="3589" width="20" customWidth="1"/>
    <col min="3590" max="3590" width="17.42578125" customWidth="1"/>
    <col min="3591" max="3591" width="19.7109375" customWidth="1"/>
    <col min="3592" max="3592" width="17.42578125" customWidth="1"/>
    <col min="3593" max="3593" width="22.7109375" customWidth="1"/>
    <col min="3594" max="3601" width="17.42578125" customWidth="1"/>
    <col min="3841" max="3841" width="7.28515625" customWidth="1"/>
    <col min="3842" max="3842" width="66.7109375" customWidth="1"/>
    <col min="3843" max="3843" width="22.28515625" customWidth="1"/>
    <col min="3844" max="3844" width="18.5703125" customWidth="1"/>
    <col min="3845" max="3845" width="20" customWidth="1"/>
    <col min="3846" max="3846" width="17.42578125" customWidth="1"/>
    <col min="3847" max="3847" width="19.7109375" customWidth="1"/>
    <col min="3848" max="3848" width="17.42578125" customWidth="1"/>
    <col min="3849" max="3849" width="22.7109375" customWidth="1"/>
    <col min="3850" max="3857" width="17.42578125" customWidth="1"/>
    <col min="4097" max="4097" width="7.28515625" customWidth="1"/>
    <col min="4098" max="4098" width="66.7109375" customWidth="1"/>
    <col min="4099" max="4099" width="22.28515625" customWidth="1"/>
    <col min="4100" max="4100" width="18.5703125" customWidth="1"/>
    <col min="4101" max="4101" width="20" customWidth="1"/>
    <col min="4102" max="4102" width="17.42578125" customWidth="1"/>
    <col min="4103" max="4103" width="19.7109375" customWidth="1"/>
    <col min="4104" max="4104" width="17.42578125" customWidth="1"/>
    <col min="4105" max="4105" width="22.7109375" customWidth="1"/>
    <col min="4106" max="4113" width="17.42578125" customWidth="1"/>
    <col min="4353" max="4353" width="7.28515625" customWidth="1"/>
    <col min="4354" max="4354" width="66.7109375" customWidth="1"/>
    <col min="4355" max="4355" width="22.28515625" customWidth="1"/>
    <col min="4356" max="4356" width="18.5703125" customWidth="1"/>
    <col min="4357" max="4357" width="20" customWidth="1"/>
    <col min="4358" max="4358" width="17.42578125" customWidth="1"/>
    <col min="4359" max="4359" width="19.7109375" customWidth="1"/>
    <col min="4360" max="4360" width="17.42578125" customWidth="1"/>
    <col min="4361" max="4361" width="22.7109375" customWidth="1"/>
    <col min="4362" max="4369" width="17.42578125" customWidth="1"/>
    <col min="4609" max="4609" width="7.28515625" customWidth="1"/>
    <col min="4610" max="4610" width="66.7109375" customWidth="1"/>
    <col min="4611" max="4611" width="22.28515625" customWidth="1"/>
    <col min="4612" max="4612" width="18.5703125" customWidth="1"/>
    <col min="4613" max="4613" width="20" customWidth="1"/>
    <col min="4614" max="4614" width="17.42578125" customWidth="1"/>
    <col min="4615" max="4615" width="19.7109375" customWidth="1"/>
    <col min="4616" max="4616" width="17.42578125" customWidth="1"/>
    <col min="4617" max="4617" width="22.7109375" customWidth="1"/>
    <col min="4618" max="4625" width="17.42578125" customWidth="1"/>
    <col min="4865" max="4865" width="7.28515625" customWidth="1"/>
    <col min="4866" max="4866" width="66.7109375" customWidth="1"/>
    <col min="4867" max="4867" width="22.28515625" customWidth="1"/>
    <col min="4868" max="4868" width="18.5703125" customWidth="1"/>
    <col min="4869" max="4869" width="20" customWidth="1"/>
    <col min="4870" max="4870" width="17.42578125" customWidth="1"/>
    <col min="4871" max="4871" width="19.7109375" customWidth="1"/>
    <col min="4872" max="4872" width="17.42578125" customWidth="1"/>
    <col min="4873" max="4873" width="22.7109375" customWidth="1"/>
    <col min="4874" max="4881" width="17.42578125" customWidth="1"/>
    <col min="5121" max="5121" width="7.28515625" customWidth="1"/>
    <col min="5122" max="5122" width="66.7109375" customWidth="1"/>
    <col min="5123" max="5123" width="22.28515625" customWidth="1"/>
    <col min="5124" max="5124" width="18.5703125" customWidth="1"/>
    <col min="5125" max="5125" width="20" customWidth="1"/>
    <col min="5126" max="5126" width="17.42578125" customWidth="1"/>
    <col min="5127" max="5127" width="19.7109375" customWidth="1"/>
    <col min="5128" max="5128" width="17.42578125" customWidth="1"/>
    <col min="5129" max="5129" width="22.7109375" customWidth="1"/>
    <col min="5130" max="5137" width="17.42578125" customWidth="1"/>
    <col min="5377" max="5377" width="7.28515625" customWidth="1"/>
    <col min="5378" max="5378" width="66.7109375" customWidth="1"/>
    <col min="5379" max="5379" width="22.28515625" customWidth="1"/>
    <col min="5380" max="5380" width="18.5703125" customWidth="1"/>
    <col min="5381" max="5381" width="20" customWidth="1"/>
    <col min="5382" max="5382" width="17.42578125" customWidth="1"/>
    <col min="5383" max="5383" width="19.7109375" customWidth="1"/>
    <col min="5384" max="5384" width="17.42578125" customWidth="1"/>
    <col min="5385" max="5385" width="22.7109375" customWidth="1"/>
    <col min="5386" max="5393" width="17.42578125" customWidth="1"/>
    <col min="5633" max="5633" width="7.28515625" customWidth="1"/>
    <col min="5634" max="5634" width="66.7109375" customWidth="1"/>
    <col min="5635" max="5635" width="22.28515625" customWidth="1"/>
    <col min="5636" max="5636" width="18.5703125" customWidth="1"/>
    <col min="5637" max="5637" width="20" customWidth="1"/>
    <col min="5638" max="5638" width="17.42578125" customWidth="1"/>
    <col min="5639" max="5639" width="19.7109375" customWidth="1"/>
    <col min="5640" max="5640" width="17.42578125" customWidth="1"/>
    <col min="5641" max="5641" width="22.7109375" customWidth="1"/>
    <col min="5642" max="5649" width="17.42578125" customWidth="1"/>
    <col min="5889" max="5889" width="7.28515625" customWidth="1"/>
    <col min="5890" max="5890" width="66.7109375" customWidth="1"/>
    <col min="5891" max="5891" width="22.28515625" customWidth="1"/>
    <col min="5892" max="5892" width="18.5703125" customWidth="1"/>
    <col min="5893" max="5893" width="20" customWidth="1"/>
    <col min="5894" max="5894" width="17.42578125" customWidth="1"/>
    <col min="5895" max="5895" width="19.7109375" customWidth="1"/>
    <col min="5896" max="5896" width="17.42578125" customWidth="1"/>
    <col min="5897" max="5897" width="22.7109375" customWidth="1"/>
    <col min="5898" max="5905" width="17.42578125" customWidth="1"/>
    <col min="6145" max="6145" width="7.28515625" customWidth="1"/>
    <col min="6146" max="6146" width="66.7109375" customWidth="1"/>
    <col min="6147" max="6147" width="22.28515625" customWidth="1"/>
    <col min="6148" max="6148" width="18.5703125" customWidth="1"/>
    <col min="6149" max="6149" width="20" customWidth="1"/>
    <col min="6150" max="6150" width="17.42578125" customWidth="1"/>
    <col min="6151" max="6151" width="19.7109375" customWidth="1"/>
    <col min="6152" max="6152" width="17.42578125" customWidth="1"/>
    <col min="6153" max="6153" width="22.7109375" customWidth="1"/>
    <col min="6154" max="6161" width="17.42578125" customWidth="1"/>
    <col min="6401" max="6401" width="7.28515625" customWidth="1"/>
    <col min="6402" max="6402" width="66.7109375" customWidth="1"/>
    <col min="6403" max="6403" width="22.28515625" customWidth="1"/>
    <col min="6404" max="6404" width="18.5703125" customWidth="1"/>
    <col min="6405" max="6405" width="20" customWidth="1"/>
    <col min="6406" max="6406" width="17.42578125" customWidth="1"/>
    <col min="6407" max="6407" width="19.7109375" customWidth="1"/>
    <col min="6408" max="6408" width="17.42578125" customWidth="1"/>
    <col min="6409" max="6409" width="22.7109375" customWidth="1"/>
    <col min="6410" max="6417" width="17.42578125" customWidth="1"/>
    <col min="6657" max="6657" width="7.28515625" customWidth="1"/>
    <col min="6658" max="6658" width="66.7109375" customWidth="1"/>
    <col min="6659" max="6659" width="22.28515625" customWidth="1"/>
    <col min="6660" max="6660" width="18.5703125" customWidth="1"/>
    <col min="6661" max="6661" width="20" customWidth="1"/>
    <col min="6662" max="6662" width="17.42578125" customWidth="1"/>
    <col min="6663" max="6663" width="19.7109375" customWidth="1"/>
    <col min="6664" max="6664" width="17.42578125" customWidth="1"/>
    <col min="6665" max="6665" width="22.7109375" customWidth="1"/>
    <col min="6666" max="6673" width="17.42578125" customWidth="1"/>
    <col min="6913" max="6913" width="7.28515625" customWidth="1"/>
    <col min="6914" max="6914" width="66.7109375" customWidth="1"/>
    <col min="6915" max="6915" width="22.28515625" customWidth="1"/>
    <col min="6916" max="6916" width="18.5703125" customWidth="1"/>
    <col min="6917" max="6917" width="20" customWidth="1"/>
    <col min="6918" max="6918" width="17.42578125" customWidth="1"/>
    <col min="6919" max="6919" width="19.7109375" customWidth="1"/>
    <col min="6920" max="6920" width="17.42578125" customWidth="1"/>
    <col min="6921" max="6921" width="22.7109375" customWidth="1"/>
    <col min="6922" max="6929" width="17.42578125" customWidth="1"/>
    <col min="7169" max="7169" width="7.28515625" customWidth="1"/>
    <col min="7170" max="7170" width="66.7109375" customWidth="1"/>
    <col min="7171" max="7171" width="22.28515625" customWidth="1"/>
    <col min="7172" max="7172" width="18.5703125" customWidth="1"/>
    <col min="7173" max="7173" width="20" customWidth="1"/>
    <col min="7174" max="7174" width="17.42578125" customWidth="1"/>
    <col min="7175" max="7175" width="19.7109375" customWidth="1"/>
    <col min="7176" max="7176" width="17.42578125" customWidth="1"/>
    <col min="7177" max="7177" width="22.7109375" customWidth="1"/>
    <col min="7178" max="7185" width="17.42578125" customWidth="1"/>
    <col min="7425" max="7425" width="7.28515625" customWidth="1"/>
    <col min="7426" max="7426" width="66.7109375" customWidth="1"/>
    <col min="7427" max="7427" width="22.28515625" customWidth="1"/>
    <col min="7428" max="7428" width="18.5703125" customWidth="1"/>
    <col min="7429" max="7429" width="20" customWidth="1"/>
    <col min="7430" max="7430" width="17.42578125" customWidth="1"/>
    <col min="7431" max="7431" width="19.7109375" customWidth="1"/>
    <col min="7432" max="7432" width="17.42578125" customWidth="1"/>
    <col min="7433" max="7433" width="22.7109375" customWidth="1"/>
    <col min="7434" max="7441" width="17.42578125" customWidth="1"/>
    <col min="7681" max="7681" width="7.28515625" customWidth="1"/>
    <col min="7682" max="7682" width="66.7109375" customWidth="1"/>
    <col min="7683" max="7683" width="22.28515625" customWidth="1"/>
    <col min="7684" max="7684" width="18.5703125" customWidth="1"/>
    <col min="7685" max="7685" width="20" customWidth="1"/>
    <col min="7686" max="7686" width="17.42578125" customWidth="1"/>
    <col min="7687" max="7687" width="19.7109375" customWidth="1"/>
    <col min="7688" max="7688" width="17.42578125" customWidth="1"/>
    <col min="7689" max="7689" width="22.7109375" customWidth="1"/>
    <col min="7690" max="7697" width="17.42578125" customWidth="1"/>
    <col min="7937" max="7937" width="7.28515625" customWidth="1"/>
    <col min="7938" max="7938" width="66.7109375" customWidth="1"/>
    <col min="7939" max="7939" width="22.28515625" customWidth="1"/>
    <col min="7940" max="7940" width="18.5703125" customWidth="1"/>
    <col min="7941" max="7941" width="20" customWidth="1"/>
    <col min="7942" max="7942" width="17.42578125" customWidth="1"/>
    <col min="7943" max="7943" width="19.7109375" customWidth="1"/>
    <col min="7944" max="7944" width="17.42578125" customWidth="1"/>
    <col min="7945" max="7945" width="22.7109375" customWidth="1"/>
    <col min="7946" max="7953" width="17.42578125" customWidth="1"/>
    <col min="8193" max="8193" width="7.28515625" customWidth="1"/>
    <col min="8194" max="8194" width="66.7109375" customWidth="1"/>
    <col min="8195" max="8195" width="22.28515625" customWidth="1"/>
    <col min="8196" max="8196" width="18.5703125" customWidth="1"/>
    <col min="8197" max="8197" width="20" customWidth="1"/>
    <col min="8198" max="8198" width="17.42578125" customWidth="1"/>
    <col min="8199" max="8199" width="19.7109375" customWidth="1"/>
    <col min="8200" max="8200" width="17.42578125" customWidth="1"/>
    <col min="8201" max="8201" width="22.7109375" customWidth="1"/>
    <col min="8202" max="8209" width="17.42578125" customWidth="1"/>
    <col min="8449" max="8449" width="7.28515625" customWidth="1"/>
    <col min="8450" max="8450" width="66.7109375" customWidth="1"/>
    <col min="8451" max="8451" width="22.28515625" customWidth="1"/>
    <col min="8452" max="8452" width="18.5703125" customWidth="1"/>
    <col min="8453" max="8453" width="20" customWidth="1"/>
    <col min="8454" max="8454" width="17.42578125" customWidth="1"/>
    <col min="8455" max="8455" width="19.7109375" customWidth="1"/>
    <col min="8456" max="8456" width="17.42578125" customWidth="1"/>
    <col min="8457" max="8457" width="22.7109375" customWidth="1"/>
    <col min="8458" max="8465" width="17.42578125" customWidth="1"/>
    <col min="8705" max="8705" width="7.28515625" customWidth="1"/>
    <col min="8706" max="8706" width="66.7109375" customWidth="1"/>
    <col min="8707" max="8707" width="22.28515625" customWidth="1"/>
    <col min="8708" max="8708" width="18.5703125" customWidth="1"/>
    <col min="8709" max="8709" width="20" customWidth="1"/>
    <col min="8710" max="8710" width="17.42578125" customWidth="1"/>
    <col min="8711" max="8711" width="19.7109375" customWidth="1"/>
    <col min="8712" max="8712" width="17.42578125" customWidth="1"/>
    <col min="8713" max="8713" width="22.7109375" customWidth="1"/>
    <col min="8714" max="8721" width="17.42578125" customWidth="1"/>
    <col min="8961" max="8961" width="7.28515625" customWidth="1"/>
    <col min="8962" max="8962" width="66.7109375" customWidth="1"/>
    <col min="8963" max="8963" width="22.28515625" customWidth="1"/>
    <col min="8964" max="8964" width="18.5703125" customWidth="1"/>
    <col min="8965" max="8965" width="20" customWidth="1"/>
    <col min="8966" max="8966" width="17.42578125" customWidth="1"/>
    <col min="8967" max="8967" width="19.7109375" customWidth="1"/>
    <col min="8968" max="8968" width="17.42578125" customWidth="1"/>
    <col min="8969" max="8969" width="22.7109375" customWidth="1"/>
    <col min="8970" max="8977" width="17.42578125" customWidth="1"/>
    <col min="9217" max="9217" width="7.28515625" customWidth="1"/>
    <col min="9218" max="9218" width="66.7109375" customWidth="1"/>
    <col min="9219" max="9219" width="22.28515625" customWidth="1"/>
    <col min="9220" max="9220" width="18.5703125" customWidth="1"/>
    <col min="9221" max="9221" width="20" customWidth="1"/>
    <col min="9222" max="9222" width="17.42578125" customWidth="1"/>
    <col min="9223" max="9223" width="19.7109375" customWidth="1"/>
    <col min="9224" max="9224" width="17.42578125" customWidth="1"/>
    <col min="9225" max="9225" width="22.7109375" customWidth="1"/>
    <col min="9226" max="9233" width="17.42578125" customWidth="1"/>
    <col min="9473" max="9473" width="7.28515625" customWidth="1"/>
    <col min="9474" max="9474" width="66.7109375" customWidth="1"/>
    <col min="9475" max="9475" width="22.28515625" customWidth="1"/>
    <col min="9476" max="9476" width="18.5703125" customWidth="1"/>
    <col min="9477" max="9477" width="20" customWidth="1"/>
    <col min="9478" max="9478" width="17.42578125" customWidth="1"/>
    <col min="9479" max="9479" width="19.7109375" customWidth="1"/>
    <col min="9480" max="9480" width="17.42578125" customWidth="1"/>
    <col min="9481" max="9481" width="22.7109375" customWidth="1"/>
    <col min="9482" max="9489" width="17.42578125" customWidth="1"/>
    <col min="9729" max="9729" width="7.28515625" customWidth="1"/>
    <col min="9730" max="9730" width="66.7109375" customWidth="1"/>
    <col min="9731" max="9731" width="22.28515625" customWidth="1"/>
    <col min="9732" max="9732" width="18.5703125" customWidth="1"/>
    <col min="9733" max="9733" width="20" customWidth="1"/>
    <col min="9734" max="9734" width="17.42578125" customWidth="1"/>
    <col min="9735" max="9735" width="19.7109375" customWidth="1"/>
    <col min="9736" max="9736" width="17.42578125" customWidth="1"/>
    <col min="9737" max="9737" width="22.7109375" customWidth="1"/>
    <col min="9738" max="9745" width="17.42578125" customWidth="1"/>
    <col min="9985" max="9985" width="7.28515625" customWidth="1"/>
    <col min="9986" max="9986" width="66.7109375" customWidth="1"/>
    <col min="9987" max="9987" width="22.28515625" customWidth="1"/>
    <col min="9988" max="9988" width="18.5703125" customWidth="1"/>
    <col min="9989" max="9989" width="20" customWidth="1"/>
    <col min="9990" max="9990" width="17.42578125" customWidth="1"/>
    <col min="9991" max="9991" width="19.7109375" customWidth="1"/>
    <col min="9992" max="9992" width="17.42578125" customWidth="1"/>
    <col min="9993" max="9993" width="22.7109375" customWidth="1"/>
    <col min="9994" max="10001" width="17.42578125" customWidth="1"/>
    <col min="10241" max="10241" width="7.28515625" customWidth="1"/>
    <col min="10242" max="10242" width="66.7109375" customWidth="1"/>
    <col min="10243" max="10243" width="22.28515625" customWidth="1"/>
    <col min="10244" max="10244" width="18.5703125" customWidth="1"/>
    <col min="10245" max="10245" width="20" customWidth="1"/>
    <col min="10246" max="10246" width="17.42578125" customWidth="1"/>
    <col min="10247" max="10247" width="19.7109375" customWidth="1"/>
    <col min="10248" max="10248" width="17.42578125" customWidth="1"/>
    <col min="10249" max="10249" width="22.7109375" customWidth="1"/>
    <col min="10250" max="10257" width="17.42578125" customWidth="1"/>
    <col min="10497" max="10497" width="7.28515625" customWidth="1"/>
    <col min="10498" max="10498" width="66.7109375" customWidth="1"/>
    <col min="10499" max="10499" width="22.28515625" customWidth="1"/>
    <col min="10500" max="10500" width="18.5703125" customWidth="1"/>
    <col min="10501" max="10501" width="20" customWidth="1"/>
    <col min="10502" max="10502" width="17.42578125" customWidth="1"/>
    <col min="10503" max="10503" width="19.7109375" customWidth="1"/>
    <col min="10504" max="10504" width="17.42578125" customWidth="1"/>
    <col min="10505" max="10505" width="22.7109375" customWidth="1"/>
    <col min="10506" max="10513" width="17.42578125" customWidth="1"/>
    <col min="10753" max="10753" width="7.28515625" customWidth="1"/>
    <col min="10754" max="10754" width="66.7109375" customWidth="1"/>
    <col min="10755" max="10755" width="22.28515625" customWidth="1"/>
    <col min="10756" max="10756" width="18.5703125" customWidth="1"/>
    <col min="10757" max="10757" width="20" customWidth="1"/>
    <col min="10758" max="10758" width="17.42578125" customWidth="1"/>
    <col min="10759" max="10759" width="19.7109375" customWidth="1"/>
    <col min="10760" max="10760" width="17.42578125" customWidth="1"/>
    <col min="10761" max="10761" width="22.7109375" customWidth="1"/>
    <col min="10762" max="10769" width="17.42578125" customWidth="1"/>
    <col min="11009" max="11009" width="7.28515625" customWidth="1"/>
    <col min="11010" max="11010" width="66.7109375" customWidth="1"/>
    <col min="11011" max="11011" width="22.28515625" customWidth="1"/>
    <col min="11012" max="11012" width="18.5703125" customWidth="1"/>
    <col min="11013" max="11013" width="20" customWidth="1"/>
    <col min="11014" max="11014" width="17.42578125" customWidth="1"/>
    <col min="11015" max="11015" width="19.7109375" customWidth="1"/>
    <col min="11016" max="11016" width="17.42578125" customWidth="1"/>
    <col min="11017" max="11017" width="22.7109375" customWidth="1"/>
    <col min="11018" max="11025" width="17.42578125" customWidth="1"/>
    <col min="11265" max="11265" width="7.28515625" customWidth="1"/>
    <col min="11266" max="11266" width="66.7109375" customWidth="1"/>
    <col min="11267" max="11267" width="22.28515625" customWidth="1"/>
    <col min="11268" max="11268" width="18.5703125" customWidth="1"/>
    <col min="11269" max="11269" width="20" customWidth="1"/>
    <col min="11270" max="11270" width="17.42578125" customWidth="1"/>
    <col min="11271" max="11271" width="19.7109375" customWidth="1"/>
    <col min="11272" max="11272" width="17.42578125" customWidth="1"/>
    <col min="11273" max="11273" width="22.7109375" customWidth="1"/>
    <col min="11274" max="11281" width="17.42578125" customWidth="1"/>
    <col min="11521" max="11521" width="7.28515625" customWidth="1"/>
    <col min="11522" max="11522" width="66.7109375" customWidth="1"/>
    <col min="11523" max="11523" width="22.28515625" customWidth="1"/>
    <col min="11524" max="11524" width="18.5703125" customWidth="1"/>
    <col min="11525" max="11525" width="20" customWidth="1"/>
    <col min="11526" max="11526" width="17.42578125" customWidth="1"/>
    <col min="11527" max="11527" width="19.7109375" customWidth="1"/>
    <col min="11528" max="11528" width="17.42578125" customWidth="1"/>
    <col min="11529" max="11529" width="22.7109375" customWidth="1"/>
    <col min="11530" max="11537" width="17.42578125" customWidth="1"/>
    <col min="11777" max="11777" width="7.28515625" customWidth="1"/>
    <col min="11778" max="11778" width="66.7109375" customWidth="1"/>
    <col min="11779" max="11779" width="22.28515625" customWidth="1"/>
    <col min="11780" max="11780" width="18.5703125" customWidth="1"/>
    <col min="11781" max="11781" width="20" customWidth="1"/>
    <col min="11782" max="11782" width="17.42578125" customWidth="1"/>
    <col min="11783" max="11783" width="19.7109375" customWidth="1"/>
    <col min="11784" max="11784" width="17.42578125" customWidth="1"/>
    <col min="11785" max="11785" width="22.7109375" customWidth="1"/>
    <col min="11786" max="11793" width="17.42578125" customWidth="1"/>
    <col min="12033" max="12033" width="7.28515625" customWidth="1"/>
    <col min="12034" max="12034" width="66.7109375" customWidth="1"/>
    <col min="12035" max="12035" width="22.28515625" customWidth="1"/>
    <col min="12036" max="12036" width="18.5703125" customWidth="1"/>
    <col min="12037" max="12037" width="20" customWidth="1"/>
    <col min="12038" max="12038" width="17.42578125" customWidth="1"/>
    <col min="12039" max="12039" width="19.7109375" customWidth="1"/>
    <col min="12040" max="12040" width="17.42578125" customWidth="1"/>
    <col min="12041" max="12041" width="22.7109375" customWidth="1"/>
    <col min="12042" max="12049" width="17.42578125" customWidth="1"/>
    <col min="12289" max="12289" width="7.28515625" customWidth="1"/>
    <col min="12290" max="12290" width="66.7109375" customWidth="1"/>
    <col min="12291" max="12291" width="22.28515625" customWidth="1"/>
    <col min="12292" max="12292" width="18.5703125" customWidth="1"/>
    <col min="12293" max="12293" width="20" customWidth="1"/>
    <col min="12294" max="12294" width="17.42578125" customWidth="1"/>
    <col min="12295" max="12295" width="19.7109375" customWidth="1"/>
    <col min="12296" max="12296" width="17.42578125" customWidth="1"/>
    <col min="12297" max="12297" width="22.7109375" customWidth="1"/>
    <col min="12298" max="12305" width="17.42578125" customWidth="1"/>
    <col min="12545" max="12545" width="7.28515625" customWidth="1"/>
    <col min="12546" max="12546" width="66.7109375" customWidth="1"/>
    <col min="12547" max="12547" width="22.28515625" customWidth="1"/>
    <col min="12548" max="12548" width="18.5703125" customWidth="1"/>
    <col min="12549" max="12549" width="20" customWidth="1"/>
    <col min="12550" max="12550" width="17.42578125" customWidth="1"/>
    <col min="12551" max="12551" width="19.7109375" customWidth="1"/>
    <col min="12552" max="12552" width="17.42578125" customWidth="1"/>
    <col min="12553" max="12553" width="22.7109375" customWidth="1"/>
    <col min="12554" max="12561" width="17.42578125" customWidth="1"/>
    <col min="12801" max="12801" width="7.28515625" customWidth="1"/>
    <col min="12802" max="12802" width="66.7109375" customWidth="1"/>
    <col min="12803" max="12803" width="22.28515625" customWidth="1"/>
    <col min="12804" max="12804" width="18.5703125" customWidth="1"/>
    <col min="12805" max="12805" width="20" customWidth="1"/>
    <col min="12806" max="12806" width="17.42578125" customWidth="1"/>
    <col min="12807" max="12807" width="19.7109375" customWidth="1"/>
    <col min="12808" max="12808" width="17.42578125" customWidth="1"/>
    <col min="12809" max="12809" width="22.7109375" customWidth="1"/>
    <col min="12810" max="12817" width="17.42578125" customWidth="1"/>
    <col min="13057" max="13057" width="7.28515625" customWidth="1"/>
    <col min="13058" max="13058" width="66.7109375" customWidth="1"/>
    <col min="13059" max="13059" width="22.28515625" customWidth="1"/>
    <col min="13060" max="13060" width="18.5703125" customWidth="1"/>
    <col min="13061" max="13061" width="20" customWidth="1"/>
    <col min="13062" max="13062" width="17.42578125" customWidth="1"/>
    <col min="13063" max="13063" width="19.7109375" customWidth="1"/>
    <col min="13064" max="13064" width="17.42578125" customWidth="1"/>
    <col min="13065" max="13065" width="22.7109375" customWidth="1"/>
    <col min="13066" max="13073" width="17.42578125" customWidth="1"/>
    <col min="13313" max="13313" width="7.28515625" customWidth="1"/>
    <col min="13314" max="13314" width="66.7109375" customWidth="1"/>
    <col min="13315" max="13315" width="22.28515625" customWidth="1"/>
    <col min="13316" max="13316" width="18.5703125" customWidth="1"/>
    <col min="13317" max="13317" width="20" customWidth="1"/>
    <col min="13318" max="13318" width="17.42578125" customWidth="1"/>
    <col min="13319" max="13319" width="19.7109375" customWidth="1"/>
    <col min="13320" max="13320" width="17.42578125" customWidth="1"/>
    <col min="13321" max="13321" width="22.7109375" customWidth="1"/>
    <col min="13322" max="13329" width="17.42578125" customWidth="1"/>
    <col min="13569" max="13569" width="7.28515625" customWidth="1"/>
    <col min="13570" max="13570" width="66.7109375" customWidth="1"/>
    <col min="13571" max="13571" width="22.28515625" customWidth="1"/>
    <col min="13572" max="13572" width="18.5703125" customWidth="1"/>
    <col min="13573" max="13573" width="20" customWidth="1"/>
    <col min="13574" max="13574" width="17.42578125" customWidth="1"/>
    <col min="13575" max="13575" width="19.7109375" customWidth="1"/>
    <col min="13576" max="13576" width="17.42578125" customWidth="1"/>
    <col min="13577" max="13577" width="22.7109375" customWidth="1"/>
    <col min="13578" max="13585" width="17.42578125" customWidth="1"/>
    <col min="13825" max="13825" width="7.28515625" customWidth="1"/>
    <col min="13826" max="13826" width="66.7109375" customWidth="1"/>
    <col min="13827" max="13827" width="22.28515625" customWidth="1"/>
    <col min="13828" max="13828" width="18.5703125" customWidth="1"/>
    <col min="13829" max="13829" width="20" customWidth="1"/>
    <col min="13830" max="13830" width="17.42578125" customWidth="1"/>
    <col min="13831" max="13831" width="19.7109375" customWidth="1"/>
    <col min="13832" max="13832" width="17.42578125" customWidth="1"/>
    <col min="13833" max="13833" width="22.7109375" customWidth="1"/>
    <col min="13834" max="13841" width="17.42578125" customWidth="1"/>
    <col min="14081" max="14081" width="7.28515625" customWidth="1"/>
    <col min="14082" max="14082" width="66.7109375" customWidth="1"/>
    <col min="14083" max="14083" width="22.28515625" customWidth="1"/>
    <col min="14084" max="14084" width="18.5703125" customWidth="1"/>
    <col min="14085" max="14085" width="20" customWidth="1"/>
    <col min="14086" max="14086" width="17.42578125" customWidth="1"/>
    <col min="14087" max="14087" width="19.7109375" customWidth="1"/>
    <col min="14088" max="14088" width="17.42578125" customWidth="1"/>
    <col min="14089" max="14089" width="22.7109375" customWidth="1"/>
    <col min="14090" max="14097" width="17.42578125" customWidth="1"/>
    <col min="14337" max="14337" width="7.28515625" customWidth="1"/>
    <col min="14338" max="14338" width="66.7109375" customWidth="1"/>
    <col min="14339" max="14339" width="22.28515625" customWidth="1"/>
    <col min="14340" max="14340" width="18.5703125" customWidth="1"/>
    <col min="14341" max="14341" width="20" customWidth="1"/>
    <col min="14342" max="14342" width="17.42578125" customWidth="1"/>
    <col min="14343" max="14343" width="19.7109375" customWidth="1"/>
    <col min="14344" max="14344" width="17.42578125" customWidth="1"/>
    <col min="14345" max="14345" width="22.7109375" customWidth="1"/>
    <col min="14346" max="14353" width="17.42578125" customWidth="1"/>
    <col min="14593" max="14593" width="7.28515625" customWidth="1"/>
    <col min="14594" max="14594" width="66.7109375" customWidth="1"/>
    <col min="14595" max="14595" width="22.28515625" customWidth="1"/>
    <col min="14596" max="14596" width="18.5703125" customWidth="1"/>
    <col min="14597" max="14597" width="20" customWidth="1"/>
    <col min="14598" max="14598" width="17.42578125" customWidth="1"/>
    <col min="14599" max="14599" width="19.7109375" customWidth="1"/>
    <col min="14600" max="14600" width="17.42578125" customWidth="1"/>
    <col min="14601" max="14601" width="22.7109375" customWidth="1"/>
    <col min="14602" max="14609" width="17.42578125" customWidth="1"/>
    <col min="14849" max="14849" width="7.28515625" customWidth="1"/>
    <col min="14850" max="14850" width="66.7109375" customWidth="1"/>
    <col min="14851" max="14851" width="22.28515625" customWidth="1"/>
    <col min="14852" max="14852" width="18.5703125" customWidth="1"/>
    <col min="14853" max="14853" width="20" customWidth="1"/>
    <col min="14854" max="14854" width="17.42578125" customWidth="1"/>
    <col min="14855" max="14855" width="19.7109375" customWidth="1"/>
    <col min="14856" max="14856" width="17.42578125" customWidth="1"/>
    <col min="14857" max="14857" width="22.7109375" customWidth="1"/>
    <col min="14858" max="14865" width="17.42578125" customWidth="1"/>
    <col min="15105" max="15105" width="7.28515625" customWidth="1"/>
    <col min="15106" max="15106" width="66.7109375" customWidth="1"/>
    <col min="15107" max="15107" width="22.28515625" customWidth="1"/>
    <col min="15108" max="15108" width="18.5703125" customWidth="1"/>
    <col min="15109" max="15109" width="20" customWidth="1"/>
    <col min="15110" max="15110" width="17.42578125" customWidth="1"/>
    <col min="15111" max="15111" width="19.7109375" customWidth="1"/>
    <col min="15112" max="15112" width="17.42578125" customWidth="1"/>
    <col min="15113" max="15113" width="22.7109375" customWidth="1"/>
    <col min="15114" max="15121" width="17.42578125" customWidth="1"/>
    <col min="15361" max="15361" width="7.28515625" customWidth="1"/>
    <col min="15362" max="15362" width="66.7109375" customWidth="1"/>
    <col min="15363" max="15363" width="22.28515625" customWidth="1"/>
    <col min="15364" max="15364" width="18.5703125" customWidth="1"/>
    <col min="15365" max="15365" width="20" customWidth="1"/>
    <col min="15366" max="15366" width="17.42578125" customWidth="1"/>
    <col min="15367" max="15367" width="19.7109375" customWidth="1"/>
    <col min="15368" max="15368" width="17.42578125" customWidth="1"/>
    <col min="15369" max="15369" width="22.7109375" customWidth="1"/>
    <col min="15370" max="15377" width="17.42578125" customWidth="1"/>
    <col min="15617" max="15617" width="7.28515625" customWidth="1"/>
    <col min="15618" max="15618" width="66.7109375" customWidth="1"/>
    <col min="15619" max="15619" width="22.28515625" customWidth="1"/>
    <col min="15620" max="15620" width="18.5703125" customWidth="1"/>
    <col min="15621" max="15621" width="20" customWidth="1"/>
    <col min="15622" max="15622" width="17.42578125" customWidth="1"/>
    <col min="15623" max="15623" width="19.7109375" customWidth="1"/>
    <col min="15624" max="15624" width="17.42578125" customWidth="1"/>
    <col min="15625" max="15625" width="22.7109375" customWidth="1"/>
    <col min="15626" max="15633" width="17.42578125" customWidth="1"/>
    <col min="15873" max="15873" width="7.28515625" customWidth="1"/>
    <col min="15874" max="15874" width="66.7109375" customWidth="1"/>
    <col min="15875" max="15875" width="22.28515625" customWidth="1"/>
    <col min="15876" max="15876" width="18.5703125" customWidth="1"/>
    <col min="15877" max="15877" width="20" customWidth="1"/>
    <col min="15878" max="15878" width="17.42578125" customWidth="1"/>
    <col min="15879" max="15879" width="19.7109375" customWidth="1"/>
    <col min="15880" max="15880" width="17.42578125" customWidth="1"/>
    <col min="15881" max="15881" width="22.7109375" customWidth="1"/>
    <col min="15882" max="15889" width="17.42578125" customWidth="1"/>
    <col min="16129" max="16129" width="7.28515625" customWidth="1"/>
    <col min="16130" max="16130" width="66.7109375" customWidth="1"/>
    <col min="16131" max="16131" width="22.28515625" customWidth="1"/>
    <col min="16132" max="16132" width="18.5703125" customWidth="1"/>
    <col min="16133" max="16133" width="20" customWidth="1"/>
    <col min="16134" max="16134" width="17.42578125" customWidth="1"/>
    <col min="16135" max="16135" width="19.7109375" customWidth="1"/>
    <col min="16136" max="16136" width="17.42578125" customWidth="1"/>
    <col min="16137" max="16137" width="22.7109375" customWidth="1"/>
    <col min="16138" max="16145" width="17.42578125" customWidth="1"/>
  </cols>
  <sheetData>
    <row r="1" spans="1:17" ht="20.25" x14ac:dyDescent="0.3">
      <c r="A1" s="117" t="s">
        <v>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9"/>
    </row>
    <row r="2" spans="1:17" ht="20.25" x14ac:dyDescent="0.3">
      <c r="A2" s="120" t="s">
        <v>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</row>
    <row r="3" spans="1:17" ht="20.25" x14ac:dyDescent="0.3">
      <c r="A3" s="120" t="s">
        <v>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</row>
    <row r="4" spans="1:17" ht="20.25" x14ac:dyDescent="0.3">
      <c r="A4" s="120" t="s">
        <v>183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</row>
    <row r="5" spans="1:17" ht="21" thickBot="1" x14ac:dyDescent="0.35">
      <c r="A5" s="123" t="s">
        <v>3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5"/>
    </row>
    <row r="6" spans="1:17" ht="108.75" thickBot="1" x14ac:dyDescent="0.3">
      <c r="A6" s="1" t="s">
        <v>4</v>
      </c>
      <c r="B6" s="2" t="s">
        <v>5</v>
      </c>
      <c r="C6" s="1" t="s">
        <v>6</v>
      </c>
      <c r="D6" s="3" t="s">
        <v>7</v>
      </c>
      <c r="E6" s="4" t="s">
        <v>8</v>
      </c>
      <c r="F6" s="1" t="s">
        <v>9</v>
      </c>
      <c r="G6" s="3" t="s">
        <v>10</v>
      </c>
      <c r="H6" s="1" t="s">
        <v>11</v>
      </c>
      <c r="I6" s="5" t="s">
        <v>12</v>
      </c>
      <c r="J6" s="6" t="s">
        <v>13</v>
      </c>
      <c r="K6" s="1" t="s">
        <v>14</v>
      </c>
      <c r="L6" s="3" t="s">
        <v>15</v>
      </c>
      <c r="M6" s="1" t="s">
        <v>16</v>
      </c>
      <c r="N6" s="1" t="s">
        <v>17</v>
      </c>
      <c r="O6" s="6" t="s">
        <v>18</v>
      </c>
      <c r="P6" s="3" t="s">
        <v>19</v>
      </c>
      <c r="Q6" s="1" t="s">
        <v>20</v>
      </c>
    </row>
    <row r="7" spans="1:17" ht="20.100000000000001" customHeight="1" x14ac:dyDescent="0.25">
      <c r="A7" s="7"/>
      <c r="B7" s="8" t="s">
        <v>21</v>
      </c>
      <c r="C7" s="9">
        <f>SUM(C8+C20+C62+C96+C106)</f>
        <v>2756110</v>
      </c>
      <c r="D7" s="10">
        <f>D20+D62+D96+D106</f>
        <v>-59197</v>
      </c>
      <c r="E7" s="9">
        <f>SUM(E8+E20+E62+E96+E106)</f>
        <v>2756110</v>
      </c>
      <c r="F7" s="9">
        <f>SUM(F8+F20+F62+F96+F106)</f>
        <v>1124563</v>
      </c>
      <c r="G7" s="10">
        <f>+G20</f>
        <v>54105.9</v>
      </c>
      <c r="H7" s="9">
        <f>+H8+H20+H62+H96+H106</f>
        <v>170210.23</v>
      </c>
      <c r="I7" s="9">
        <f>+I8+I20+I62+I96+I106</f>
        <v>685213.25000000012</v>
      </c>
      <c r="J7" s="9">
        <f>F7-I7+G7</f>
        <v>493455.64999999991</v>
      </c>
      <c r="K7" s="11">
        <f>SUM(E7-I7)</f>
        <v>2070896.75</v>
      </c>
      <c r="L7" s="9">
        <f>SUM(E7-F7)</f>
        <v>1631547</v>
      </c>
      <c r="M7" s="9">
        <f>+M8+M20+M62+M96+M106</f>
        <v>184318.52</v>
      </c>
      <c r="N7" s="12">
        <f>SUM(I7-M7)</f>
        <v>500894.7300000001</v>
      </c>
      <c r="O7" s="13">
        <f>SUM(I7/F7*100%)</f>
        <v>0.60931512952142308</v>
      </c>
      <c r="P7" s="14">
        <f>SUM(H7/E7)</f>
        <v>6.1757415342638726E-2</v>
      </c>
      <c r="Q7" s="15">
        <f>SUM(I7/E7*100%)</f>
        <v>0.24861607483010478</v>
      </c>
    </row>
    <row r="8" spans="1:17" ht="20.100000000000001" customHeight="1" x14ac:dyDescent="0.25">
      <c r="A8" s="16"/>
      <c r="B8" s="17" t="s">
        <v>22</v>
      </c>
      <c r="C8" s="18">
        <f>SUM(C9:C15)</f>
        <v>1614586</v>
      </c>
      <c r="D8" s="19"/>
      <c r="E8" s="20">
        <f>SUM(E9:E18)</f>
        <v>1614586</v>
      </c>
      <c r="F8" s="18">
        <f>SUM(F9:F18)</f>
        <v>538204</v>
      </c>
      <c r="G8" s="19">
        <v>0</v>
      </c>
      <c r="H8" s="18">
        <f>SUM(H9:H18)</f>
        <v>163107</v>
      </c>
      <c r="I8" s="19">
        <f>SUM(I9:I18)</f>
        <v>509626.51</v>
      </c>
      <c r="J8" s="12">
        <f>F8-I8</f>
        <v>28577.489999999991</v>
      </c>
      <c r="K8" s="11">
        <f>SUM(E8-I8)</f>
        <v>1104959.49</v>
      </c>
      <c r="L8" s="12">
        <f t="shared" ref="L8:L18" si="0">SUM(E8-F8)</f>
        <v>1076382</v>
      </c>
      <c r="M8" s="18">
        <f>SUM(M9:M18)</f>
        <v>109796.45999999999</v>
      </c>
      <c r="N8" s="12">
        <f>SUM(I8-M8)</f>
        <v>399830.05000000005</v>
      </c>
      <c r="O8" s="22">
        <f>SUM(I8/F8*100%)</f>
        <v>0.94690212261521656</v>
      </c>
      <c r="P8" s="23">
        <f t="shared" ref="P8:P15" si="1">SUM(H8/E8)</f>
        <v>0.10102094282992669</v>
      </c>
      <c r="Q8" s="24">
        <f t="shared" ref="Q8:Q15" si="2">SUM(I8/E8*100%)</f>
        <v>0.31563912358957652</v>
      </c>
    </row>
    <row r="9" spans="1:17" ht="20.100000000000001" customHeight="1" x14ac:dyDescent="0.25">
      <c r="A9" s="25" t="s">
        <v>23</v>
      </c>
      <c r="B9" s="26" t="s">
        <v>24</v>
      </c>
      <c r="C9" s="27">
        <v>1301785</v>
      </c>
      <c r="D9" s="28"/>
      <c r="E9" s="29">
        <f>SUM(C9+D9)</f>
        <v>1301785</v>
      </c>
      <c r="F9" s="27">
        <v>433929</v>
      </c>
      <c r="G9" s="28">
        <v>0</v>
      </c>
      <c r="H9" s="27">
        <v>158607</v>
      </c>
      <c r="I9" s="28">
        <v>433927</v>
      </c>
      <c r="J9" s="21">
        <f>F9-I9</f>
        <v>2</v>
      </c>
      <c r="K9" s="30">
        <f>SUM(E9-I9)</f>
        <v>867858</v>
      </c>
      <c r="L9" s="21">
        <f t="shared" si="0"/>
        <v>867856</v>
      </c>
      <c r="M9" s="27">
        <v>57707.49</v>
      </c>
      <c r="N9" s="21">
        <f t="shared" ref="N9:N18" si="3">SUM(I9-M9)</f>
        <v>376219.51</v>
      </c>
      <c r="O9" s="31">
        <f t="shared" ref="O9:O15" si="4">SUM(I9/F9*100%)</f>
        <v>0.99999539095105416</v>
      </c>
      <c r="P9" s="32">
        <f t="shared" si="1"/>
        <v>0.12183809154353445</v>
      </c>
      <c r="Q9" s="33">
        <f t="shared" si="2"/>
        <v>0.33333230909866068</v>
      </c>
    </row>
    <row r="10" spans="1:17" ht="20.100000000000001" customHeight="1" x14ac:dyDescent="0.25">
      <c r="A10" s="25" t="s">
        <v>25</v>
      </c>
      <c r="B10" s="26" t="s">
        <v>26</v>
      </c>
      <c r="C10" s="27">
        <v>54000</v>
      </c>
      <c r="D10" s="28"/>
      <c r="E10" s="29">
        <f t="shared" ref="E10:E18" si="5">SUM(C10+D10)</f>
        <v>54000</v>
      </c>
      <c r="F10" s="27">
        <v>18000</v>
      </c>
      <c r="G10" s="28">
        <v>0</v>
      </c>
      <c r="H10" s="27">
        <v>4500</v>
      </c>
      <c r="I10" s="34">
        <v>18000</v>
      </c>
      <c r="J10" s="21">
        <f t="shared" ref="J10:J18" si="6">F10-I10</f>
        <v>0</v>
      </c>
      <c r="K10" s="30">
        <f t="shared" ref="K10:K15" si="7">SUM(E10-I10)</f>
        <v>36000</v>
      </c>
      <c r="L10" s="21">
        <f t="shared" si="0"/>
        <v>36000</v>
      </c>
      <c r="M10" s="35">
        <v>2211.3000000000002</v>
      </c>
      <c r="N10" s="21">
        <f t="shared" si="3"/>
        <v>15788.7</v>
      </c>
      <c r="O10" s="31">
        <f t="shared" si="4"/>
        <v>1</v>
      </c>
      <c r="P10" s="32">
        <f t="shared" si="1"/>
        <v>8.3333333333333329E-2</v>
      </c>
      <c r="Q10" s="33">
        <f t="shared" si="2"/>
        <v>0.33333333333333331</v>
      </c>
    </row>
    <row r="11" spans="1:17" ht="20.100000000000001" customHeight="1" x14ac:dyDescent="0.25">
      <c r="A11" s="44" t="s">
        <v>170</v>
      </c>
      <c r="B11" s="26" t="s">
        <v>27</v>
      </c>
      <c r="C11" s="27">
        <v>36850</v>
      </c>
      <c r="D11" s="28"/>
      <c r="E11" s="29">
        <f t="shared" si="5"/>
        <v>36850</v>
      </c>
      <c r="F11" s="27">
        <v>12284</v>
      </c>
      <c r="G11" s="28">
        <v>0</v>
      </c>
      <c r="H11" s="36">
        <v>0</v>
      </c>
      <c r="I11" s="34">
        <v>8433.18</v>
      </c>
      <c r="J11" s="21">
        <f t="shared" si="6"/>
        <v>3850.8199999999997</v>
      </c>
      <c r="K11" s="30">
        <f t="shared" si="7"/>
        <v>28416.82</v>
      </c>
      <c r="L11" s="21">
        <f t="shared" si="0"/>
        <v>24566</v>
      </c>
      <c r="M11" s="35">
        <v>611.34</v>
      </c>
      <c r="N11" s="21">
        <f t="shared" si="3"/>
        <v>7821.84</v>
      </c>
      <c r="O11" s="31">
        <f t="shared" si="4"/>
        <v>0.6865174210354934</v>
      </c>
      <c r="P11" s="32">
        <f t="shared" si="1"/>
        <v>0</v>
      </c>
      <c r="Q11" s="33">
        <f t="shared" si="2"/>
        <v>0.22885156037991861</v>
      </c>
    </row>
    <row r="12" spans="1:17" ht="20.100000000000001" customHeight="1" x14ac:dyDescent="0.25">
      <c r="A12" s="25" t="s">
        <v>28</v>
      </c>
      <c r="B12" s="26" t="s">
        <v>29</v>
      </c>
      <c r="C12" s="27">
        <v>170046</v>
      </c>
      <c r="D12" s="28"/>
      <c r="E12" s="29">
        <f t="shared" si="5"/>
        <v>170046</v>
      </c>
      <c r="F12" s="27">
        <v>56684</v>
      </c>
      <c r="G12" s="28">
        <v>0</v>
      </c>
      <c r="H12" s="27">
        <v>0</v>
      </c>
      <c r="I12" s="34">
        <v>38197.550000000003</v>
      </c>
      <c r="J12" s="21">
        <f t="shared" si="6"/>
        <v>18486.449999999997</v>
      </c>
      <c r="K12" s="30">
        <f t="shared" si="7"/>
        <v>131848.45000000001</v>
      </c>
      <c r="L12" s="21">
        <f t="shared" si="0"/>
        <v>113362</v>
      </c>
      <c r="M12" s="35">
        <v>38197.550000000003</v>
      </c>
      <c r="N12" s="21">
        <f t="shared" si="3"/>
        <v>0</v>
      </c>
      <c r="O12" s="31">
        <f t="shared" si="4"/>
        <v>0.67386828734739967</v>
      </c>
      <c r="P12" s="32">
        <f t="shared" si="1"/>
        <v>0</v>
      </c>
      <c r="Q12" s="33">
        <f t="shared" si="2"/>
        <v>0.22463068816673137</v>
      </c>
    </row>
    <row r="13" spans="1:17" ht="20.100000000000001" customHeight="1" x14ac:dyDescent="0.25">
      <c r="A13" s="25" t="s">
        <v>30</v>
      </c>
      <c r="B13" s="26" t="s">
        <v>31</v>
      </c>
      <c r="C13" s="27">
        <v>19527</v>
      </c>
      <c r="D13" s="28"/>
      <c r="E13" s="29">
        <f t="shared" si="5"/>
        <v>19527</v>
      </c>
      <c r="F13" s="27">
        <v>6511</v>
      </c>
      <c r="G13" s="28">
        <v>0</v>
      </c>
      <c r="H13" s="27">
        <v>0</v>
      </c>
      <c r="I13" s="34">
        <v>4228.1099999999997</v>
      </c>
      <c r="J13" s="21">
        <f t="shared" si="6"/>
        <v>2282.8900000000003</v>
      </c>
      <c r="K13" s="30">
        <f t="shared" si="7"/>
        <v>15298.89</v>
      </c>
      <c r="L13" s="21">
        <f t="shared" si="0"/>
        <v>13016</v>
      </c>
      <c r="M13" s="35">
        <v>4228.1099999999997</v>
      </c>
      <c r="N13" s="21">
        <f t="shared" si="3"/>
        <v>0</v>
      </c>
      <c r="O13" s="31">
        <f t="shared" si="4"/>
        <v>0.64937951159576102</v>
      </c>
      <c r="P13" s="32">
        <f t="shared" si="1"/>
        <v>0</v>
      </c>
      <c r="Q13" s="33">
        <f t="shared" si="2"/>
        <v>0.21652634813335381</v>
      </c>
    </row>
    <row r="14" spans="1:17" ht="20.100000000000001" customHeight="1" x14ac:dyDescent="0.25">
      <c r="A14" s="25" t="s">
        <v>32</v>
      </c>
      <c r="B14" s="26" t="s">
        <v>33</v>
      </c>
      <c r="C14" s="27">
        <v>28472</v>
      </c>
      <c r="D14" s="28"/>
      <c r="E14" s="29">
        <f t="shared" si="5"/>
        <v>28472</v>
      </c>
      <c r="F14" s="27">
        <v>9492</v>
      </c>
      <c r="G14" s="28">
        <v>0</v>
      </c>
      <c r="H14" s="27">
        <v>0</v>
      </c>
      <c r="I14" s="34">
        <v>6208.02</v>
      </c>
      <c r="J14" s="21">
        <f t="shared" si="6"/>
        <v>3283.9799999999996</v>
      </c>
      <c r="K14" s="30">
        <f t="shared" si="7"/>
        <v>22263.98</v>
      </c>
      <c r="L14" s="21">
        <f t="shared" si="0"/>
        <v>18980</v>
      </c>
      <c r="M14" s="35">
        <v>6208.02</v>
      </c>
      <c r="N14" s="21">
        <f t="shared" si="3"/>
        <v>0</v>
      </c>
      <c r="O14" s="31">
        <f t="shared" si="4"/>
        <v>0.65402654867256638</v>
      </c>
      <c r="P14" s="32">
        <f t="shared" si="1"/>
        <v>0</v>
      </c>
      <c r="Q14" s="33">
        <f t="shared" si="2"/>
        <v>0.2180394773812869</v>
      </c>
    </row>
    <row r="15" spans="1:17" ht="20.100000000000001" customHeight="1" x14ac:dyDescent="0.25">
      <c r="A15" s="25" t="s">
        <v>34</v>
      </c>
      <c r="B15" s="26" t="s">
        <v>35</v>
      </c>
      <c r="C15" s="27">
        <v>3906</v>
      </c>
      <c r="D15" s="28"/>
      <c r="E15" s="29">
        <f t="shared" si="5"/>
        <v>3906</v>
      </c>
      <c r="F15" s="27">
        <v>1304</v>
      </c>
      <c r="G15" s="28">
        <v>0</v>
      </c>
      <c r="H15" s="27">
        <v>0</v>
      </c>
      <c r="I15" s="34">
        <v>632.65</v>
      </c>
      <c r="J15" s="21">
        <f t="shared" si="6"/>
        <v>671.35</v>
      </c>
      <c r="K15" s="30">
        <f t="shared" si="7"/>
        <v>3273.35</v>
      </c>
      <c r="L15" s="21">
        <f t="shared" si="0"/>
        <v>2602</v>
      </c>
      <c r="M15" s="35">
        <v>632.65</v>
      </c>
      <c r="N15" s="21">
        <f t="shared" si="3"/>
        <v>0</v>
      </c>
      <c r="O15" s="31">
        <f t="shared" si="4"/>
        <v>0.48516104294478524</v>
      </c>
      <c r="P15" s="32">
        <f t="shared" si="1"/>
        <v>0</v>
      </c>
      <c r="Q15" s="33">
        <f t="shared" si="2"/>
        <v>0.16196876600102406</v>
      </c>
    </row>
    <row r="16" spans="1:17" ht="20.100000000000001" customHeight="1" x14ac:dyDescent="0.25">
      <c r="A16" s="37" t="s">
        <v>36</v>
      </c>
      <c r="B16" s="26" t="s">
        <v>37</v>
      </c>
      <c r="C16" s="27">
        <v>0</v>
      </c>
      <c r="D16" s="28"/>
      <c r="E16" s="29">
        <f t="shared" si="5"/>
        <v>0</v>
      </c>
      <c r="F16" s="27">
        <v>0</v>
      </c>
      <c r="G16" s="28">
        <v>0</v>
      </c>
      <c r="H16" s="27">
        <v>0</v>
      </c>
      <c r="I16" s="34">
        <v>0</v>
      </c>
      <c r="J16" s="21">
        <f t="shared" si="6"/>
        <v>0</v>
      </c>
      <c r="K16" s="30">
        <f>SUM(E16-I16)</f>
        <v>0</v>
      </c>
      <c r="L16" s="21">
        <f t="shared" si="0"/>
        <v>0</v>
      </c>
      <c r="M16" s="35">
        <v>0</v>
      </c>
      <c r="N16" s="21">
        <f t="shared" si="3"/>
        <v>0</v>
      </c>
      <c r="O16" s="31">
        <v>0</v>
      </c>
      <c r="P16" s="32">
        <v>0</v>
      </c>
      <c r="Q16" s="33">
        <v>0</v>
      </c>
    </row>
    <row r="17" spans="1:17" ht="20.100000000000001" customHeight="1" x14ac:dyDescent="0.25">
      <c r="A17" s="37" t="s">
        <v>38</v>
      </c>
      <c r="B17" s="26" t="s">
        <v>39</v>
      </c>
      <c r="C17" s="27">
        <v>0</v>
      </c>
      <c r="D17" s="28"/>
      <c r="E17" s="29">
        <f t="shared" si="5"/>
        <v>0</v>
      </c>
      <c r="F17" s="27">
        <v>0</v>
      </c>
      <c r="G17" s="28">
        <v>0</v>
      </c>
      <c r="H17" s="27">
        <v>0</v>
      </c>
      <c r="I17" s="34">
        <v>0</v>
      </c>
      <c r="J17" s="21">
        <f t="shared" si="6"/>
        <v>0</v>
      </c>
      <c r="K17" s="30">
        <f>SUM(E17-I17)</f>
        <v>0</v>
      </c>
      <c r="L17" s="21">
        <f t="shared" si="0"/>
        <v>0</v>
      </c>
      <c r="M17" s="35">
        <v>0</v>
      </c>
      <c r="N17" s="21">
        <f t="shared" si="3"/>
        <v>0</v>
      </c>
      <c r="O17" s="31">
        <v>0</v>
      </c>
      <c r="P17" s="32">
        <v>0</v>
      </c>
      <c r="Q17" s="33">
        <v>0</v>
      </c>
    </row>
    <row r="18" spans="1:17" ht="20.100000000000001" customHeight="1" x14ac:dyDescent="0.25">
      <c r="A18" s="37" t="s">
        <v>40</v>
      </c>
      <c r="B18" s="26" t="s">
        <v>41</v>
      </c>
      <c r="C18" s="27">
        <v>0</v>
      </c>
      <c r="D18" s="28"/>
      <c r="E18" s="29">
        <f t="shared" si="5"/>
        <v>0</v>
      </c>
      <c r="F18" s="27">
        <v>0</v>
      </c>
      <c r="G18" s="28">
        <v>0</v>
      </c>
      <c r="H18" s="27">
        <v>0</v>
      </c>
      <c r="I18" s="34">
        <v>0</v>
      </c>
      <c r="J18" s="21">
        <f t="shared" si="6"/>
        <v>0</v>
      </c>
      <c r="K18" s="30">
        <f>SUM(E18-I18)</f>
        <v>0</v>
      </c>
      <c r="L18" s="21">
        <f t="shared" si="0"/>
        <v>0</v>
      </c>
      <c r="M18" s="35">
        <v>0</v>
      </c>
      <c r="N18" s="21">
        <f t="shared" si="3"/>
        <v>0</v>
      </c>
      <c r="O18" s="31">
        <v>0</v>
      </c>
      <c r="P18" s="32">
        <v>0</v>
      </c>
      <c r="Q18" s="33">
        <v>0</v>
      </c>
    </row>
    <row r="19" spans="1:17" ht="20.100000000000001" customHeight="1" x14ac:dyDescent="0.25">
      <c r="A19" s="37"/>
      <c r="B19" s="26"/>
      <c r="C19" s="27"/>
      <c r="D19" s="28"/>
      <c r="E19" s="29"/>
      <c r="F19" s="27"/>
      <c r="G19" s="29"/>
      <c r="H19" s="27"/>
      <c r="I19" s="34"/>
      <c r="J19" s="21"/>
      <c r="K19" s="11"/>
      <c r="L19" s="38"/>
      <c r="M19" s="35"/>
      <c r="N19" s="21"/>
      <c r="O19" s="31"/>
      <c r="P19" s="39"/>
      <c r="Q19" s="33"/>
    </row>
    <row r="20" spans="1:17" ht="20.100000000000001" customHeight="1" x14ac:dyDescent="0.25">
      <c r="A20" s="40"/>
      <c r="B20" s="17" t="s">
        <v>42</v>
      </c>
      <c r="C20" s="12">
        <f>SUM(C21:C51)</f>
        <v>538379</v>
      </c>
      <c r="D20" s="11">
        <f>SUM(D21:D44)</f>
        <v>-31912</v>
      </c>
      <c r="E20" s="41">
        <f>SUM(E21:E53)</f>
        <v>552961</v>
      </c>
      <c r="F20" s="12">
        <f>SUM(F21:F53)</f>
        <v>275271</v>
      </c>
      <c r="G20" s="12">
        <f>SUM(G21:G53)</f>
        <v>54105.9</v>
      </c>
      <c r="H20" s="12">
        <f>SUM(H21:H53)</f>
        <v>4405.2299999999996</v>
      </c>
      <c r="I20" s="11">
        <f>SUM(I21:I53)</f>
        <v>139538.16</v>
      </c>
      <c r="J20" s="12">
        <f>SUM(F20-I20)+G20</f>
        <v>189838.74</v>
      </c>
      <c r="K20" s="12">
        <f>SUM(E20-G20-I20)</f>
        <v>359316.93999999994</v>
      </c>
      <c r="L20" s="42">
        <f t="shared" ref="L20:L36" si="8">SUM(E20-F20)</f>
        <v>277690</v>
      </c>
      <c r="M20" s="12">
        <f>SUM(M21:M53)</f>
        <v>66298.960000000006</v>
      </c>
      <c r="N20" s="12">
        <f t="shared" ref="N20:N53" si="9">SUM(I20-M20)</f>
        <v>73239.199999999997</v>
      </c>
      <c r="O20" s="22">
        <f t="shared" ref="O20:O53" si="10">SUM(I20/F20*100%)</f>
        <v>0.50691195222162888</v>
      </c>
      <c r="P20" s="43">
        <f>SUM(H20/E20)</f>
        <v>7.9666197073572989E-3</v>
      </c>
      <c r="Q20" s="24">
        <f>SUM(I20/E20*100%)</f>
        <v>0.25234719989294002</v>
      </c>
    </row>
    <row r="21" spans="1:17" ht="20.100000000000001" customHeight="1" x14ac:dyDescent="0.25">
      <c r="A21" s="44" t="s">
        <v>43</v>
      </c>
      <c r="B21" s="26" t="s">
        <v>44</v>
      </c>
      <c r="C21" s="27">
        <v>174095</v>
      </c>
      <c r="D21" s="45">
        <v>-11982</v>
      </c>
      <c r="E21" s="29">
        <f t="shared" ref="E21:E34" si="11">SUM(C21+D21)</f>
        <v>162113</v>
      </c>
      <c r="F21" s="27">
        <v>75064</v>
      </c>
      <c r="G21" s="27">
        <v>54105.9</v>
      </c>
      <c r="H21" s="27">
        <v>0</v>
      </c>
      <c r="I21" s="46">
        <v>58385.2</v>
      </c>
      <c r="J21" s="21">
        <f t="shared" ref="J21:J53" si="12">F21-I21+H21</f>
        <v>16678.800000000003</v>
      </c>
      <c r="K21" s="30">
        <f>SUM(E21-I21)</f>
        <v>103727.8</v>
      </c>
      <c r="L21" s="38">
        <f t="shared" si="8"/>
        <v>87049</v>
      </c>
      <c r="M21" s="27">
        <v>2995.3</v>
      </c>
      <c r="N21" s="21">
        <f t="shared" si="9"/>
        <v>55389.899999999994</v>
      </c>
      <c r="O21" s="31">
        <f t="shared" si="10"/>
        <v>0.77780560588297987</v>
      </c>
      <c r="P21" s="32">
        <f t="shared" ref="P21:P53" si="13">SUM(H21/E21)</f>
        <v>0</v>
      </c>
      <c r="Q21" s="33">
        <f t="shared" ref="Q21:Q28" si="14">SUM(I21/E21*100%)</f>
        <v>0.36015125252138941</v>
      </c>
    </row>
    <row r="22" spans="1:17" ht="20.100000000000001" customHeight="1" x14ac:dyDescent="0.25">
      <c r="A22" s="44" t="s">
        <v>45</v>
      </c>
      <c r="B22" s="26" t="s">
        <v>46</v>
      </c>
      <c r="C22" s="27">
        <v>5000</v>
      </c>
      <c r="D22" s="45"/>
      <c r="E22" s="29">
        <f t="shared" si="11"/>
        <v>5000</v>
      </c>
      <c r="F22" s="27">
        <v>1666</v>
      </c>
      <c r="G22" s="27">
        <v>0</v>
      </c>
      <c r="H22" s="27">
        <v>0</v>
      </c>
      <c r="I22" s="46">
        <v>0</v>
      </c>
      <c r="J22" s="21">
        <f t="shared" si="12"/>
        <v>1666</v>
      </c>
      <c r="K22" s="30">
        <f t="shared" ref="K22:K53" si="15">SUM(E22-I22)</f>
        <v>5000</v>
      </c>
      <c r="L22" s="38">
        <f t="shared" si="8"/>
        <v>3334</v>
      </c>
      <c r="M22" s="27">
        <v>0</v>
      </c>
      <c r="N22" s="21">
        <f t="shared" si="9"/>
        <v>0</v>
      </c>
      <c r="O22" s="31">
        <f t="shared" si="10"/>
        <v>0</v>
      </c>
      <c r="P22" s="32">
        <f t="shared" si="13"/>
        <v>0</v>
      </c>
      <c r="Q22" s="33">
        <f t="shared" si="14"/>
        <v>0</v>
      </c>
    </row>
    <row r="23" spans="1:17" ht="20.100000000000001" customHeight="1" x14ac:dyDescent="0.25">
      <c r="A23" s="44" t="s">
        <v>47</v>
      </c>
      <c r="B23" s="26" t="s">
        <v>48</v>
      </c>
      <c r="C23" s="27">
        <v>5000</v>
      </c>
      <c r="D23" s="45"/>
      <c r="E23" s="29">
        <f t="shared" si="11"/>
        <v>5000</v>
      </c>
      <c r="F23" s="27">
        <v>1934</v>
      </c>
      <c r="G23" s="27">
        <v>0</v>
      </c>
      <c r="H23" s="27">
        <v>0</v>
      </c>
      <c r="I23" s="46">
        <v>0</v>
      </c>
      <c r="J23" s="21">
        <f t="shared" si="12"/>
        <v>1934</v>
      </c>
      <c r="K23" s="30">
        <f t="shared" si="15"/>
        <v>5000</v>
      </c>
      <c r="L23" s="38">
        <f t="shared" si="8"/>
        <v>3066</v>
      </c>
      <c r="M23" s="27">
        <v>0</v>
      </c>
      <c r="N23" s="21">
        <f>SUM(I23-M23)</f>
        <v>0</v>
      </c>
      <c r="O23" s="31">
        <f t="shared" si="10"/>
        <v>0</v>
      </c>
      <c r="P23" s="32">
        <f t="shared" si="13"/>
        <v>0</v>
      </c>
      <c r="Q23" s="33">
        <f t="shared" si="14"/>
        <v>0</v>
      </c>
    </row>
    <row r="24" spans="1:17" ht="20.100000000000001" customHeight="1" x14ac:dyDescent="0.25">
      <c r="A24" s="44" t="s">
        <v>49</v>
      </c>
      <c r="B24" s="26" t="s">
        <v>50</v>
      </c>
      <c r="C24" s="27">
        <v>3000</v>
      </c>
      <c r="D24" s="45"/>
      <c r="E24" s="29">
        <f t="shared" si="11"/>
        <v>3000</v>
      </c>
      <c r="F24" s="27">
        <v>1000</v>
      </c>
      <c r="G24" s="27">
        <v>0</v>
      </c>
      <c r="H24" s="27">
        <v>0</v>
      </c>
      <c r="I24" s="46">
        <v>0</v>
      </c>
      <c r="J24" s="21">
        <f t="shared" si="12"/>
        <v>1000</v>
      </c>
      <c r="K24" s="30">
        <f t="shared" si="15"/>
        <v>3000</v>
      </c>
      <c r="L24" s="38">
        <f t="shared" si="8"/>
        <v>2000</v>
      </c>
      <c r="M24" s="27">
        <v>0</v>
      </c>
      <c r="N24" s="21">
        <f t="shared" si="9"/>
        <v>0</v>
      </c>
      <c r="O24" s="31">
        <f t="shared" si="10"/>
        <v>0</v>
      </c>
      <c r="P24" s="32">
        <f t="shared" si="13"/>
        <v>0</v>
      </c>
      <c r="Q24" s="33">
        <f t="shared" si="14"/>
        <v>0</v>
      </c>
    </row>
    <row r="25" spans="1:17" ht="20.100000000000001" customHeight="1" x14ac:dyDescent="0.25">
      <c r="A25" s="44" t="s">
        <v>51</v>
      </c>
      <c r="B25" s="26" t="s">
        <v>52</v>
      </c>
      <c r="C25" s="27">
        <v>3000</v>
      </c>
      <c r="D25" s="45"/>
      <c r="E25" s="29">
        <f t="shared" si="11"/>
        <v>3000</v>
      </c>
      <c r="F25" s="27">
        <v>1150</v>
      </c>
      <c r="G25" s="27">
        <v>0</v>
      </c>
      <c r="H25" s="27">
        <v>0</v>
      </c>
      <c r="I25" s="46">
        <v>0</v>
      </c>
      <c r="J25" s="21">
        <f t="shared" si="12"/>
        <v>1150</v>
      </c>
      <c r="K25" s="30">
        <f t="shared" si="15"/>
        <v>3000</v>
      </c>
      <c r="L25" s="38">
        <f t="shared" si="8"/>
        <v>1850</v>
      </c>
      <c r="M25" s="27">
        <v>0</v>
      </c>
      <c r="N25" s="21">
        <f t="shared" si="9"/>
        <v>0</v>
      </c>
      <c r="O25" s="31">
        <f t="shared" si="10"/>
        <v>0</v>
      </c>
      <c r="P25" s="32">
        <f t="shared" si="13"/>
        <v>0</v>
      </c>
      <c r="Q25" s="33">
        <f t="shared" si="14"/>
        <v>0</v>
      </c>
    </row>
    <row r="26" spans="1:17" ht="20.100000000000001" customHeight="1" x14ac:dyDescent="0.25">
      <c r="A26" s="44">
        <v>111</v>
      </c>
      <c r="B26" s="26" t="s">
        <v>53</v>
      </c>
      <c r="C26" s="27">
        <v>2000</v>
      </c>
      <c r="D26" s="45"/>
      <c r="E26" s="29">
        <f t="shared" si="11"/>
        <v>2000</v>
      </c>
      <c r="F26" s="27">
        <v>800</v>
      </c>
      <c r="G26" s="27">
        <v>0</v>
      </c>
      <c r="H26" s="27">
        <v>24.99</v>
      </c>
      <c r="I26" s="46">
        <v>61.88</v>
      </c>
      <c r="J26" s="21">
        <f t="shared" si="12"/>
        <v>763.11</v>
      </c>
      <c r="K26" s="30">
        <f t="shared" si="15"/>
        <v>1938.12</v>
      </c>
      <c r="L26" s="38">
        <f t="shared" si="8"/>
        <v>1200</v>
      </c>
      <c r="M26" s="27">
        <v>36.89</v>
      </c>
      <c r="N26" s="21">
        <f t="shared" si="9"/>
        <v>24.990000000000002</v>
      </c>
      <c r="O26" s="31">
        <f t="shared" si="10"/>
        <v>7.7350000000000002E-2</v>
      </c>
      <c r="P26" s="32">
        <f t="shared" si="13"/>
        <v>1.2494999999999999E-2</v>
      </c>
      <c r="Q26" s="33">
        <f t="shared" si="14"/>
        <v>3.0940000000000002E-2</v>
      </c>
    </row>
    <row r="27" spans="1:17" ht="20.100000000000001" customHeight="1" x14ac:dyDescent="0.25">
      <c r="A27" s="44" t="s">
        <v>54</v>
      </c>
      <c r="B27" s="26" t="s">
        <v>55</v>
      </c>
      <c r="C27" s="27">
        <v>1000</v>
      </c>
      <c r="D27" s="45"/>
      <c r="E27" s="29">
        <f t="shared" si="11"/>
        <v>1000</v>
      </c>
      <c r="F27" s="27">
        <v>370</v>
      </c>
      <c r="G27" s="27">
        <v>0</v>
      </c>
      <c r="H27" s="27">
        <v>0</v>
      </c>
      <c r="I27" s="46">
        <v>0</v>
      </c>
      <c r="J27" s="21">
        <f t="shared" si="12"/>
        <v>370</v>
      </c>
      <c r="K27" s="30">
        <f t="shared" si="15"/>
        <v>1000</v>
      </c>
      <c r="L27" s="38">
        <f t="shared" si="8"/>
        <v>630</v>
      </c>
      <c r="M27" s="27">
        <v>0</v>
      </c>
      <c r="N27" s="21">
        <f t="shared" si="9"/>
        <v>0</v>
      </c>
      <c r="O27" s="31">
        <f t="shared" si="10"/>
        <v>0</v>
      </c>
      <c r="P27" s="32">
        <f t="shared" si="13"/>
        <v>0</v>
      </c>
      <c r="Q27" s="33">
        <f t="shared" si="14"/>
        <v>0</v>
      </c>
    </row>
    <row r="28" spans="1:17" ht="20.100000000000001" customHeight="1" x14ac:dyDescent="0.25">
      <c r="A28" s="44" t="s">
        <v>56</v>
      </c>
      <c r="B28" s="26" t="s">
        <v>57</v>
      </c>
      <c r="C28" s="27">
        <v>500</v>
      </c>
      <c r="D28" s="45"/>
      <c r="E28" s="29">
        <f t="shared" si="11"/>
        <v>500</v>
      </c>
      <c r="F28" s="27">
        <v>185</v>
      </c>
      <c r="G28" s="27">
        <v>0</v>
      </c>
      <c r="H28" s="27">
        <v>40</v>
      </c>
      <c r="I28" s="46">
        <v>80</v>
      </c>
      <c r="J28" s="21">
        <f t="shared" si="12"/>
        <v>145</v>
      </c>
      <c r="K28" s="30">
        <f t="shared" si="15"/>
        <v>420</v>
      </c>
      <c r="L28" s="38">
        <f t="shared" si="8"/>
        <v>315</v>
      </c>
      <c r="M28" s="27">
        <v>40</v>
      </c>
      <c r="N28" s="21">
        <f t="shared" si="9"/>
        <v>40</v>
      </c>
      <c r="O28" s="31">
        <f t="shared" si="10"/>
        <v>0.43243243243243246</v>
      </c>
      <c r="P28" s="32">
        <f t="shared" si="13"/>
        <v>0.08</v>
      </c>
      <c r="Q28" s="33">
        <f t="shared" si="14"/>
        <v>0.16</v>
      </c>
    </row>
    <row r="29" spans="1:17" ht="20.100000000000001" customHeight="1" x14ac:dyDescent="0.25">
      <c r="A29" s="44" t="s">
        <v>58</v>
      </c>
      <c r="B29" s="26" t="s">
        <v>59</v>
      </c>
      <c r="C29" s="27">
        <v>52800</v>
      </c>
      <c r="D29" s="45"/>
      <c r="E29" s="29">
        <f t="shared" si="11"/>
        <v>52800</v>
      </c>
      <c r="F29" s="27">
        <v>19200</v>
      </c>
      <c r="G29" s="27">
        <v>0</v>
      </c>
      <c r="H29" s="27">
        <v>0</v>
      </c>
      <c r="I29" s="46">
        <v>4514.0200000000004</v>
      </c>
      <c r="J29" s="21">
        <f t="shared" si="12"/>
        <v>14685.98</v>
      </c>
      <c r="K29" s="30">
        <f t="shared" si="15"/>
        <v>48285.979999999996</v>
      </c>
      <c r="L29" s="38">
        <f t="shared" si="8"/>
        <v>33600</v>
      </c>
      <c r="M29" s="27">
        <v>4411.96</v>
      </c>
      <c r="N29" s="21">
        <f t="shared" si="9"/>
        <v>102.0600000000004</v>
      </c>
      <c r="O29" s="31">
        <f t="shared" si="10"/>
        <v>0.23510520833333334</v>
      </c>
      <c r="P29" s="32">
        <f t="shared" si="13"/>
        <v>0</v>
      </c>
      <c r="Q29" s="33">
        <f>SUM(I29/E29*100%)</f>
        <v>8.5492803030303044E-2</v>
      </c>
    </row>
    <row r="30" spans="1:17" ht="20.100000000000001" customHeight="1" x14ac:dyDescent="0.25">
      <c r="A30" s="44" t="s">
        <v>60</v>
      </c>
      <c r="B30" s="26" t="s">
        <v>61</v>
      </c>
      <c r="C30" s="27">
        <v>24700</v>
      </c>
      <c r="D30" s="45">
        <v>-4000</v>
      </c>
      <c r="E30" s="29">
        <f t="shared" si="11"/>
        <v>20700</v>
      </c>
      <c r="F30" s="27">
        <v>6230</v>
      </c>
      <c r="G30" s="27">
        <v>0</v>
      </c>
      <c r="H30" s="27">
        <v>0</v>
      </c>
      <c r="I30" s="46">
        <v>4896.1000000000004</v>
      </c>
      <c r="J30" s="21">
        <f t="shared" si="12"/>
        <v>1333.8999999999996</v>
      </c>
      <c r="K30" s="30">
        <f t="shared" si="15"/>
        <v>15803.9</v>
      </c>
      <c r="L30" s="38">
        <f t="shared" si="8"/>
        <v>14470</v>
      </c>
      <c r="M30" s="27">
        <v>2986.19</v>
      </c>
      <c r="N30" s="21">
        <f t="shared" si="9"/>
        <v>1909.9100000000003</v>
      </c>
      <c r="O30" s="31">
        <f t="shared" si="10"/>
        <v>0.78589085072231146</v>
      </c>
      <c r="P30" s="32">
        <f t="shared" si="13"/>
        <v>0</v>
      </c>
      <c r="Q30" s="33">
        <f>SUM(I30/E30*100%)</f>
        <v>0.23652657004830921</v>
      </c>
    </row>
    <row r="31" spans="1:17" ht="20.100000000000001" customHeight="1" x14ac:dyDescent="0.25">
      <c r="A31" s="44" t="s">
        <v>62</v>
      </c>
      <c r="B31" s="26" t="s">
        <v>63</v>
      </c>
      <c r="C31" s="27">
        <v>20000</v>
      </c>
      <c r="D31" s="45">
        <v>-3388</v>
      </c>
      <c r="E31" s="29">
        <f t="shared" si="11"/>
        <v>16612</v>
      </c>
      <c r="F31" s="27">
        <v>11612</v>
      </c>
      <c r="G31" s="27">
        <v>0</v>
      </c>
      <c r="H31" s="78">
        <v>0</v>
      </c>
      <c r="I31" s="46">
        <v>2764.8</v>
      </c>
      <c r="J31" s="21">
        <f t="shared" si="12"/>
        <v>8847.2000000000007</v>
      </c>
      <c r="K31" s="30">
        <f t="shared" si="15"/>
        <v>13847.2</v>
      </c>
      <c r="L31" s="38">
        <f t="shared" si="8"/>
        <v>5000</v>
      </c>
      <c r="M31" s="27">
        <v>0</v>
      </c>
      <c r="N31" s="21">
        <f t="shared" si="9"/>
        <v>2764.8</v>
      </c>
      <c r="O31" s="31">
        <f t="shared" si="10"/>
        <v>0.2380985187736824</v>
      </c>
      <c r="P31" s="32">
        <f t="shared" si="13"/>
        <v>0</v>
      </c>
      <c r="Q31" s="33">
        <f>SUM(I31/E31*100%)</f>
        <v>0.16643390320250423</v>
      </c>
    </row>
    <row r="32" spans="1:17" ht="20.100000000000001" customHeight="1" x14ac:dyDescent="0.25">
      <c r="A32" s="44" t="s">
        <v>64</v>
      </c>
      <c r="B32" s="26" t="s">
        <v>65</v>
      </c>
      <c r="C32" s="27">
        <v>14799</v>
      </c>
      <c r="D32" s="45"/>
      <c r="E32" s="29">
        <f t="shared" si="11"/>
        <v>14799</v>
      </c>
      <c r="F32" s="27">
        <v>7401</v>
      </c>
      <c r="G32" s="27">
        <v>0</v>
      </c>
      <c r="H32" s="27">
        <v>187.25</v>
      </c>
      <c r="I32" s="46">
        <v>1012.25</v>
      </c>
      <c r="J32" s="21">
        <f t="shared" si="12"/>
        <v>6576</v>
      </c>
      <c r="K32" s="30">
        <f t="shared" si="15"/>
        <v>13786.75</v>
      </c>
      <c r="L32" s="38">
        <f t="shared" si="8"/>
        <v>7398</v>
      </c>
      <c r="M32" s="27">
        <v>22.5</v>
      </c>
      <c r="N32" s="21">
        <f t="shared" si="9"/>
        <v>989.75</v>
      </c>
      <c r="O32" s="31">
        <f t="shared" si="10"/>
        <v>0.13677205783002297</v>
      </c>
      <c r="P32" s="32">
        <f t="shared" si="13"/>
        <v>1.2652881951483208E-2</v>
      </c>
      <c r="Q32" s="33">
        <f>SUM(I32/E32*100%)</f>
        <v>6.8399891884586797E-2</v>
      </c>
    </row>
    <row r="33" spans="1:17" ht="20.100000000000001" customHeight="1" x14ac:dyDescent="0.25">
      <c r="A33" s="47">
        <v>131</v>
      </c>
      <c r="B33" s="48" t="s">
        <v>66</v>
      </c>
      <c r="C33" s="27">
        <v>20000</v>
      </c>
      <c r="D33" s="49"/>
      <c r="E33" s="29">
        <f t="shared" si="11"/>
        <v>20000</v>
      </c>
      <c r="F33" s="27">
        <v>6335</v>
      </c>
      <c r="G33" s="27">
        <v>0</v>
      </c>
      <c r="H33" s="27">
        <v>0</v>
      </c>
      <c r="I33" s="46">
        <v>0</v>
      </c>
      <c r="J33" s="21">
        <f t="shared" si="12"/>
        <v>6335</v>
      </c>
      <c r="K33" s="30">
        <f t="shared" si="15"/>
        <v>20000</v>
      </c>
      <c r="L33" s="38">
        <f t="shared" si="8"/>
        <v>13665</v>
      </c>
      <c r="M33" s="50">
        <v>0</v>
      </c>
      <c r="N33" s="21">
        <f t="shared" si="9"/>
        <v>0</v>
      </c>
      <c r="O33" s="31">
        <f t="shared" si="10"/>
        <v>0</v>
      </c>
      <c r="P33" s="32">
        <f t="shared" si="13"/>
        <v>0</v>
      </c>
      <c r="Q33" s="33">
        <f t="shared" ref="Q33:Q53" si="16">SUM(I33/E33*100%)</f>
        <v>0</v>
      </c>
    </row>
    <row r="34" spans="1:17" ht="20.100000000000001" customHeight="1" x14ac:dyDescent="0.25">
      <c r="A34" s="44" t="s">
        <v>67</v>
      </c>
      <c r="B34" s="26" t="s">
        <v>68</v>
      </c>
      <c r="C34" s="27">
        <v>65500</v>
      </c>
      <c r="D34" s="45">
        <v>-9686</v>
      </c>
      <c r="E34" s="29">
        <f t="shared" si="11"/>
        <v>55814</v>
      </c>
      <c r="F34" s="27">
        <v>12146</v>
      </c>
      <c r="G34" s="27">
        <v>0</v>
      </c>
      <c r="H34" s="27">
        <v>0</v>
      </c>
      <c r="I34" s="46">
        <v>0</v>
      </c>
      <c r="J34" s="21">
        <f t="shared" si="12"/>
        <v>12146</v>
      </c>
      <c r="K34" s="30">
        <f t="shared" si="15"/>
        <v>55814</v>
      </c>
      <c r="L34" s="38">
        <f t="shared" si="8"/>
        <v>43668</v>
      </c>
      <c r="M34" s="27">
        <v>0</v>
      </c>
      <c r="N34" s="21">
        <f t="shared" si="9"/>
        <v>0</v>
      </c>
      <c r="O34" s="31">
        <f t="shared" si="10"/>
        <v>0</v>
      </c>
      <c r="P34" s="32">
        <f t="shared" si="13"/>
        <v>0</v>
      </c>
      <c r="Q34" s="33">
        <f t="shared" si="16"/>
        <v>0</v>
      </c>
    </row>
    <row r="35" spans="1:17" ht="20.100000000000001" customHeight="1" x14ac:dyDescent="0.25">
      <c r="A35" s="44" t="s">
        <v>69</v>
      </c>
      <c r="B35" s="26" t="s">
        <v>70</v>
      </c>
      <c r="C35" s="27">
        <v>10000</v>
      </c>
      <c r="D35" s="28">
        <v>7500</v>
      </c>
      <c r="E35" s="29">
        <f>SUM(C35+D35)</f>
        <v>17500</v>
      </c>
      <c r="F35" s="27">
        <v>11500</v>
      </c>
      <c r="G35" s="27">
        <v>0</v>
      </c>
      <c r="H35" s="27">
        <v>34</v>
      </c>
      <c r="I35" s="46">
        <v>4770</v>
      </c>
      <c r="J35" s="21">
        <f t="shared" si="12"/>
        <v>6764</v>
      </c>
      <c r="K35" s="30">
        <f t="shared" si="15"/>
        <v>12730</v>
      </c>
      <c r="L35" s="38">
        <f t="shared" si="8"/>
        <v>6000</v>
      </c>
      <c r="M35" s="27">
        <v>4583</v>
      </c>
      <c r="N35" s="21">
        <f t="shared" si="9"/>
        <v>187</v>
      </c>
      <c r="O35" s="31">
        <f t="shared" si="10"/>
        <v>0.4147826086956522</v>
      </c>
      <c r="P35" s="32">
        <f t="shared" si="13"/>
        <v>1.9428571428571429E-3</v>
      </c>
      <c r="Q35" s="33">
        <f t="shared" si="16"/>
        <v>0.27257142857142858</v>
      </c>
    </row>
    <row r="36" spans="1:17" ht="20.100000000000001" customHeight="1" x14ac:dyDescent="0.25">
      <c r="A36" s="44" t="s">
        <v>71</v>
      </c>
      <c r="B36" s="26" t="s">
        <v>72</v>
      </c>
      <c r="C36" s="27">
        <v>29500</v>
      </c>
      <c r="D36" s="28"/>
      <c r="E36" s="29">
        <f t="shared" ref="E36:E47" si="17">SUM(C36+D36)</f>
        <v>29500</v>
      </c>
      <c r="F36" s="27">
        <v>17500</v>
      </c>
      <c r="G36" s="27">
        <v>0</v>
      </c>
      <c r="H36" s="27">
        <v>0</v>
      </c>
      <c r="I36" s="46">
        <v>9700</v>
      </c>
      <c r="J36" s="21">
        <f t="shared" si="12"/>
        <v>7800</v>
      </c>
      <c r="K36" s="30">
        <f t="shared" si="15"/>
        <v>19800</v>
      </c>
      <c r="L36" s="38">
        <f t="shared" si="8"/>
        <v>12000</v>
      </c>
      <c r="M36" s="27">
        <v>9700</v>
      </c>
      <c r="N36" s="21">
        <f t="shared" si="9"/>
        <v>0</v>
      </c>
      <c r="O36" s="31">
        <f t="shared" si="10"/>
        <v>0.55428571428571427</v>
      </c>
      <c r="P36" s="32">
        <f t="shared" si="13"/>
        <v>0</v>
      </c>
      <c r="Q36" s="33">
        <f t="shared" si="16"/>
        <v>0.32881355932203388</v>
      </c>
    </row>
    <row r="37" spans="1:17" ht="20.100000000000001" customHeight="1" x14ac:dyDescent="0.25">
      <c r="A37" s="44" t="s">
        <v>73</v>
      </c>
      <c r="B37" s="26" t="s">
        <v>74</v>
      </c>
      <c r="C37" s="27">
        <v>8000</v>
      </c>
      <c r="D37" s="28">
        <v>-1238</v>
      </c>
      <c r="E37" s="29">
        <f>SUM(C37+D37)</f>
        <v>6762</v>
      </c>
      <c r="F37" s="27">
        <v>3062</v>
      </c>
      <c r="G37" s="27">
        <v>0</v>
      </c>
      <c r="H37" s="27">
        <v>149.5</v>
      </c>
      <c r="I37" s="46">
        <v>1383</v>
      </c>
      <c r="J37" s="21">
        <f t="shared" si="12"/>
        <v>1828.5</v>
      </c>
      <c r="K37" s="30">
        <f t="shared" si="15"/>
        <v>5379</v>
      </c>
      <c r="L37" s="28">
        <f t="shared" ref="L37:L53" si="18">SUM(E37-F37)</f>
        <v>3700</v>
      </c>
      <c r="M37" s="27">
        <v>1193.5</v>
      </c>
      <c r="N37" s="21">
        <f t="shared" si="9"/>
        <v>189.5</v>
      </c>
      <c r="O37" s="31">
        <f t="shared" si="10"/>
        <v>0.45166557805355978</v>
      </c>
      <c r="P37" s="32">
        <f t="shared" si="13"/>
        <v>2.2108843537414966E-2</v>
      </c>
      <c r="Q37" s="33">
        <f t="shared" si="16"/>
        <v>0.20452528837622005</v>
      </c>
    </row>
    <row r="38" spans="1:17" ht="20.100000000000001" customHeight="1" x14ac:dyDescent="0.25">
      <c r="A38" s="51" t="s">
        <v>75</v>
      </c>
      <c r="B38" s="52" t="s">
        <v>76</v>
      </c>
      <c r="C38" s="27">
        <v>22100</v>
      </c>
      <c r="D38" s="53"/>
      <c r="E38" s="54">
        <f t="shared" si="17"/>
        <v>22100</v>
      </c>
      <c r="F38" s="27">
        <v>22100</v>
      </c>
      <c r="G38" s="27">
        <v>0</v>
      </c>
      <c r="H38" s="27">
        <v>0</v>
      </c>
      <c r="I38" s="46">
        <v>5776.52</v>
      </c>
      <c r="J38" s="21">
        <f t="shared" si="12"/>
        <v>16323.48</v>
      </c>
      <c r="K38" s="30">
        <f t="shared" si="15"/>
        <v>16323.48</v>
      </c>
      <c r="L38" s="28">
        <f t="shared" si="18"/>
        <v>0</v>
      </c>
      <c r="M38" s="27">
        <v>5776.52</v>
      </c>
      <c r="N38" s="21">
        <f t="shared" si="9"/>
        <v>0</v>
      </c>
      <c r="O38" s="31">
        <f t="shared" si="10"/>
        <v>0.26138099547511312</v>
      </c>
      <c r="P38" s="32">
        <f t="shared" si="13"/>
        <v>0</v>
      </c>
      <c r="Q38" s="33">
        <f t="shared" si="16"/>
        <v>0.26138099547511312</v>
      </c>
    </row>
    <row r="39" spans="1:17" ht="20.100000000000001" customHeight="1" x14ac:dyDescent="0.25">
      <c r="A39" s="44" t="s">
        <v>77</v>
      </c>
      <c r="B39" s="55" t="s">
        <v>78</v>
      </c>
      <c r="C39" s="27">
        <v>3000</v>
      </c>
      <c r="D39" s="56"/>
      <c r="E39" s="27">
        <f t="shared" si="17"/>
        <v>3000</v>
      </c>
      <c r="F39" s="27">
        <v>1075</v>
      </c>
      <c r="G39" s="27">
        <v>0</v>
      </c>
      <c r="H39" s="27">
        <v>0</v>
      </c>
      <c r="I39" s="46">
        <v>0</v>
      </c>
      <c r="J39" s="21">
        <f t="shared" si="12"/>
        <v>1075</v>
      </c>
      <c r="K39" s="30">
        <f t="shared" si="15"/>
        <v>3000</v>
      </c>
      <c r="L39" s="27">
        <f t="shared" si="18"/>
        <v>1925</v>
      </c>
      <c r="M39" s="27">
        <v>0</v>
      </c>
      <c r="N39" s="27">
        <f t="shared" si="9"/>
        <v>0</v>
      </c>
      <c r="O39" s="31">
        <f t="shared" si="10"/>
        <v>0</v>
      </c>
      <c r="P39" s="32">
        <f t="shared" si="13"/>
        <v>0</v>
      </c>
      <c r="Q39" s="33">
        <f t="shared" si="16"/>
        <v>0</v>
      </c>
    </row>
    <row r="40" spans="1:17" ht="20.100000000000001" customHeight="1" x14ac:dyDescent="0.25">
      <c r="A40" s="44" t="s">
        <v>79</v>
      </c>
      <c r="B40" s="55" t="s">
        <v>80</v>
      </c>
      <c r="C40" s="27">
        <v>12000</v>
      </c>
      <c r="D40" s="27">
        <v>-6664</v>
      </c>
      <c r="E40" s="27">
        <f t="shared" si="17"/>
        <v>5336</v>
      </c>
      <c r="F40" s="27">
        <v>5336</v>
      </c>
      <c r="G40" s="27">
        <v>0</v>
      </c>
      <c r="H40" s="27">
        <v>0</v>
      </c>
      <c r="I40" s="46">
        <v>3273.04</v>
      </c>
      <c r="J40" s="21">
        <f t="shared" si="12"/>
        <v>2062.96</v>
      </c>
      <c r="K40" s="30">
        <f t="shared" si="15"/>
        <v>2062.96</v>
      </c>
      <c r="L40" s="27">
        <f t="shared" si="18"/>
        <v>0</v>
      </c>
      <c r="M40" s="27">
        <v>0</v>
      </c>
      <c r="N40" s="27">
        <f t="shared" si="9"/>
        <v>3273.04</v>
      </c>
      <c r="O40" s="31">
        <f t="shared" si="10"/>
        <v>0.61338830584707649</v>
      </c>
      <c r="P40" s="32">
        <f t="shared" si="13"/>
        <v>0</v>
      </c>
      <c r="Q40" s="33">
        <f t="shared" si="16"/>
        <v>0.61338830584707649</v>
      </c>
    </row>
    <row r="41" spans="1:17" ht="20.100000000000001" customHeight="1" x14ac:dyDescent="0.25">
      <c r="A41" s="44" t="s">
        <v>81</v>
      </c>
      <c r="B41" s="55" t="s">
        <v>82</v>
      </c>
      <c r="C41" s="27">
        <v>21535</v>
      </c>
      <c r="D41" s="56"/>
      <c r="E41" s="27">
        <f t="shared" si="17"/>
        <v>21535</v>
      </c>
      <c r="F41" s="27">
        <v>9000</v>
      </c>
      <c r="G41" s="27">
        <v>0</v>
      </c>
      <c r="H41" s="27">
        <v>0</v>
      </c>
      <c r="I41" s="46">
        <v>4746.03</v>
      </c>
      <c r="J41" s="21">
        <f t="shared" si="12"/>
        <v>4253.97</v>
      </c>
      <c r="K41" s="30">
        <f t="shared" si="15"/>
        <v>16788.97</v>
      </c>
      <c r="L41" s="27">
        <f t="shared" si="18"/>
        <v>12535</v>
      </c>
      <c r="M41" s="27">
        <v>561.27</v>
      </c>
      <c r="N41" s="27">
        <f t="shared" si="9"/>
        <v>4184.76</v>
      </c>
      <c r="O41" s="31">
        <f t="shared" si="10"/>
        <v>0.52733666666666668</v>
      </c>
      <c r="P41" s="32">
        <f t="shared" si="13"/>
        <v>0</v>
      </c>
      <c r="Q41" s="33">
        <f t="shared" si="16"/>
        <v>0.22038681216624098</v>
      </c>
    </row>
    <row r="42" spans="1:17" ht="20.100000000000001" customHeight="1" x14ac:dyDescent="0.25">
      <c r="A42" s="44" t="s">
        <v>83</v>
      </c>
      <c r="B42" s="55" t="s">
        <v>84</v>
      </c>
      <c r="C42" s="27">
        <v>23085</v>
      </c>
      <c r="D42" s="27">
        <v>-2000</v>
      </c>
      <c r="E42" s="27">
        <f t="shared" si="17"/>
        <v>21085</v>
      </c>
      <c r="F42" s="27">
        <v>5600</v>
      </c>
      <c r="G42" s="27">
        <v>0</v>
      </c>
      <c r="H42" s="27">
        <v>0</v>
      </c>
      <c r="I42" s="46">
        <v>0</v>
      </c>
      <c r="J42" s="21">
        <f t="shared" si="12"/>
        <v>5600</v>
      </c>
      <c r="K42" s="30">
        <f t="shared" si="15"/>
        <v>21085</v>
      </c>
      <c r="L42" s="27">
        <f t="shared" si="18"/>
        <v>15485</v>
      </c>
      <c r="M42" s="27">
        <v>0</v>
      </c>
      <c r="N42" s="57">
        <f t="shared" si="9"/>
        <v>0</v>
      </c>
      <c r="O42" s="31">
        <f t="shared" si="10"/>
        <v>0</v>
      </c>
      <c r="P42" s="32">
        <f t="shared" si="13"/>
        <v>0</v>
      </c>
      <c r="Q42" s="33">
        <f t="shared" si="16"/>
        <v>0</v>
      </c>
    </row>
    <row r="43" spans="1:17" ht="20.100000000000001" customHeight="1" x14ac:dyDescent="0.25">
      <c r="A43" s="44" t="s">
        <v>85</v>
      </c>
      <c r="B43" s="26" t="s">
        <v>86</v>
      </c>
      <c r="C43" s="27">
        <v>5000</v>
      </c>
      <c r="D43" s="46"/>
      <c r="E43" s="28">
        <f t="shared" si="17"/>
        <v>5000</v>
      </c>
      <c r="F43" s="27">
        <v>2200</v>
      </c>
      <c r="G43" s="27">
        <v>0</v>
      </c>
      <c r="H43" s="27">
        <v>39.49</v>
      </c>
      <c r="I43" s="28">
        <v>78.98</v>
      </c>
      <c r="J43" s="21">
        <f t="shared" si="12"/>
        <v>2160.5099999999998</v>
      </c>
      <c r="K43" s="30">
        <f t="shared" si="15"/>
        <v>4921.0200000000004</v>
      </c>
      <c r="L43" s="27">
        <f t="shared" si="18"/>
        <v>2800</v>
      </c>
      <c r="M43" s="27">
        <v>39.49</v>
      </c>
      <c r="N43" s="57">
        <f t="shared" si="9"/>
        <v>39.49</v>
      </c>
      <c r="O43" s="31">
        <f t="shared" si="10"/>
        <v>3.5900000000000001E-2</v>
      </c>
      <c r="P43" s="32">
        <f t="shared" si="13"/>
        <v>7.8980000000000005E-3</v>
      </c>
      <c r="Q43" s="33">
        <f t="shared" si="16"/>
        <v>1.5796000000000001E-2</v>
      </c>
    </row>
    <row r="44" spans="1:17" ht="20.100000000000001" customHeight="1" x14ac:dyDescent="0.25">
      <c r="A44" s="44" t="s">
        <v>87</v>
      </c>
      <c r="B44" s="26" t="s">
        <v>88</v>
      </c>
      <c r="C44" s="27">
        <v>2500</v>
      </c>
      <c r="D44" s="46">
        <v>-454</v>
      </c>
      <c r="E44" s="28">
        <f t="shared" si="17"/>
        <v>2046</v>
      </c>
      <c r="F44" s="27">
        <v>1046</v>
      </c>
      <c r="G44" s="27">
        <v>0</v>
      </c>
      <c r="H44" s="27">
        <v>4.28</v>
      </c>
      <c r="I44" s="28">
        <v>843.89</v>
      </c>
      <c r="J44" s="21">
        <f t="shared" si="12"/>
        <v>206.39000000000001</v>
      </c>
      <c r="K44" s="30">
        <f t="shared" si="15"/>
        <v>1202.1100000000001</v>
      </c>
      <c r="L44" s="27">
        <f t="shared" si="18"/>
        <v>1000</v>
      </c>
      <c r="M44" s="27">
        <v>625.61</v>
      </c>
      <c r="N44" s="57">
        <f t="shared" si="9"/>
        <v>218.27999999999997</v>
      </c>
      <c r="O44" s="31">
        <f t="shared" si="10"/>
        <v>0.80677820267686429</v>
      </c>
      <c r="P44" s="32">
        <f t="shared" si="13"/>
        <v>2.0918866080156403E-3</v>
      </c>
      <c r="Q44" s="33">
        <f t="shared" si="16"/>
        <v>0.41245845552297167</v>
      </c>
    </row>
    <row r="45" spans="1:17" ht="20.100000000000001" customHeight="1" x14ac:dyDescent="0.25">
      <c r="A45" s="44" t="s">
        <v>89</v>
      </c>
      <c r="B45" s="26" t="s">
        <v>90</v>
      </c>
      <c r="C45" s="27">
        <v>2000</v>
      </c>
      <c r="D45" s="46"/>
      <c r="E45" s="28">
        <f t="shared" si="17"/>
        <v>2000</v>
      </c>
      <c r="F45" s="27">
        <v>1100</v>
      </c>
      <c r="G45" s="27">
        <v>0</v>
      </c>
      <c r="H45" s="27">
        <v>0</v>
      </c>
      <c r="I45" s="28">
        <v>0</v>
      </c>
      <c r="J45" s="21">
        <f t="shared" si="12"/>
        <v>1100</v>
      </c>
      <c r="K45" s="30">
        <f t="shared" si="15"/>
        <v>2000</v>
      </c>
      <c r="L45" s="27">
        <f t="shared" si="18"/>
        <v>900</v>
      </c>
      <c r="M45" s="27">
        <v>0</v>
      </c>
      <c r="N45" s="57">
        <f t="shared" si="9"/>
        <v>0</v>
      </c>
      <c r="O45" s="31">
        <f t="shared" si="10"/>
        <v>0</v>
      </c>
      <c r="P45" s="32">
        <f t="shared" si="13"/>
        <v>0</v>
      </c>
      <c r="Q45" s="33">
        <f t="shared" si="16"/>
        <v>0</v>
      </c>
    </row>
    <row r="46" spans="1:17" ht="20.100000000000001" customHeight="1" x14ac:dyDescent="0.25">
      <c r="A46" s="44" t="s">
        <v>91</v>
      </c>
      <c r="B46" s="26" t="s">
        <v>92</v>
      </c>
      <c r="C46" s="27">
        <v>2500</v>
      </c>
      <c r="D46" s="46"/>
      <c r="E46" s="28">
        <f t="shared" si="17"/>
        <v>2500</v>
      </c>
      <c r="F46" s="27">
        <v>900</v>
      </c>
      <c r="G46" s="27">
        <v>0</v>
      </c>
      <c r="H46" s="27">
        <v>0</v>
      </c>
      <c r="I46" s="28">
        <v>0</v>
      </c>
      <c r="J46" s="21">
        <f t="shared" si="12"/>
        <v>900</v>
      </c>
      <c r="K46" s="30">
        <f t="shared" si="15"/>
        <v>2500</v>
      </c>
      <c r="L46" s="27">
        <f>SUM(E46-F46)</f>
        <v>1600</v>
      </c>
      <c r="M46" s="27">
        <v>0</v>
      </c>
      <c r="N46" s="57">
        <f t="shared" si="9"/>
        <v>0</v>
      </c>
      <c r="O46" s="31">
        <f t="shared" si="10"/>
        <v>0</v>
      </c>
      <c r="P46" s="32">
        <f t="shared" si="13"/>
        <v>0</v>
      </c>
      <c r="Q46" s="33">
        <f t="shared" si="16"/>
        <v>0</v>
      </c>
    </row>
    <row r="47" spans="1:17" ht="20.100000000000001" customHeight="1" x14ac:dyDescent="0.25">
      <c r="A47" s="101" t="s">
        <v>93</v>
      </c>
      <c r="B47" s="102" t="s">
        <v>94</v>
      </c>
      <c r="C47" s="27">
        <v>5765</v>
      </c>
      <c r="D47" s="46"/>
      <c r="E47" s="28">
        <f t="shared" si="17"/>
        <v>5765</v>
      </c>
      <c r="F47" s="27">
        <v>3265</v>
      </c>
      <c r="G47" s="27">
        <v>0</v>
      </c>
      <c r="H47" s="27">
        <v>2855.72</v>
      </c>
      <c r="I47" s="28">
        <v>2873.32</v>
      </c>
      <c r="J47" s="21">
        <f t="shared" si="12"/>
        <v>3247.3999999999996</v>
      </c>
      <c r="K47" s="30">
        <f t="shared" si="15"/>
        <v>2891.68</v>
      </c>
      <c r="L47" s="27">
        <f t="shared" si="18"/>
        <v>2500</v>
      </c>
      <c r="M47" s="27">
        <v>17.600000000000001</v>
      </c>
      <c r="N47" s="57">
        <f t="shared" si="9"/>
        <v>2855.7200000000003</v>
      </c>
      <c r="O47" s="31">
        <f t="shared" si="10"/>
        <v>0.88003675344563559</v>
      </c>
      <c r="P47" s="32">
        <f t="shared" si="13"/>
        <v>0.49535472679965303</v>
      </c>
      <c r="Q47" s="33">
        <f t="shared" si="16"/>
        <v>0.49840763226366003</v>
      </c>
    </row>
    <row r="48" spans="1:17" ht="20.100000000000001" customHeight="1" x14ac:dyDescent="0.25">
      <c r="A48" s="44">
        <v>191</v>
      </c>
      <c r="B48" s="55" t="s">
        <v>171</v>
      </c>
      <c r="C48" s="27">
        <v>0</v>
      </c>
      <c r="D48" s="27">
        <v>14480</v>
      </c>
      <c r="E48" s="27">
        <v>14480</v>
      </c>
      <c r="F48" s="27">
        <v>14480</v>
      </c>
      <c r="G48" s="27">
        <v>0</v>
      </c>
      <c r="H48" s="27">
        <v>0</v>
      </c>
      <c r="I48" s="28">
        <v>7488.25</v>
      </c>
      <c r="J48" s="21">
        <f t="shared" si="12"/>
        <v>6991.75</v>
      </c>
      <c r="K48" s="30">
        <f t="shared" si="15"/>
        <v>6991.75</v>
      </c>
      <c r="L48" s="27">
        <f t="shared" si="18"/>
        <v>0</v>
      </c>
      <c r="M48" s="27">
        <v>7488.25</v>
      </c>
      <c r="N48" s="57">
        <f t="shared" si="9"/>
        <v>0</v>
      </c>
      <c r="O48" s="31">
        <f t="shared" si="10"/>
        <v>0.51714433701657458</v>
      </c>
      <c r="P48" s="32">
        <f t="shared" si="13"/>
        <v>0</v>
      </c>
      <c r="Q48" s="33">
        <f t="shared" si="16"/>
        <v>0.51714433701657458</v>
      </c>
    </row>
    <row r="49" spans="1:17" ht="20.100000000000001" customHeight="1" x14ac:dyDescent="0.25">
      <c r="A49" s="44">
        <v>192</v>
      </c>
      <c r="B49" s="55" t="s">
        <v>172</v>
      </c>
      <c r="C49" s="27">
        <v>0</v>
      </c>
      <c r="D49" s="27">
        <v>10398</v>
      </c>
      <c r="E49" s="27">
        <v>10398</v>
      </c>
      <c r="F49" s="27">
        <v>10398</v>
      </c>
      <c r="G49" s="27">
        <v>0</v>
      </c>
      <c r="H49" s="27">
        <v>0</v>
      </c>
      <c r="I49" s="28">
        <v>8554.18</v>
      </c>
      <c r="J49" s="21">
        <f t="shared" si="12"/>
        <v>1843.8199999999997</v>
      </c>
      <c r="K49" s="30">
        <f t="shared" si="15"/>
        <v>1843.8199999999997</v>
      </c>
      <c r="L49" s="27">
        <f t="shared" si="18"/>
        <v>0</v>
      </c>
      <c r="M49" s="27">
        <v>8554.18</v>
      </c>
      <c r="N49" s="57">
        <f t="shared" si="9"/>
        <v>0</v>
      </c>
      <c r="O49" s="31">
        <f t="shared" si="10"/>
        <v>0.82267551452202348</v>
      </c>
      <c r="P49" s="32">
        <f t="shared" si="13"/>
        <v>0</v>
      </c>
      <c r="Q49" s="33">
        <f t="shared" si="16"/>
        <v>0.82267551452202348</v>
      </c>
    </row>
    <row r="50" spans="1:17" ht="20.100000000000001" customHeight="1" x14ac:dyDescent="0.25">
      <c r="A50" s="44">
        <v>193</v>
      </c>
      <c r="B50" s="55" t="s">
        <v>173</v>
      </c>
      <c r="C50" s="27">
        <v>0</v>
      </c>
      <c r="D50" s="27">
        <v>2186</v>
      </c>
      <c r="E50" s="27">
        <v>2186</v>
      </c>
      <c r="F50" s="27">
        <v>2186</v>
      </c>
      <c r="G50" s="27">
        <v>0</v>
      </c>
      <c r="H50" s="27">
        <v>1070</v>
      </c>
      <c r="I50" s="28">
        <v>1070</v>
      </c>
      <c r="J50" s="21">
        <f t="shared" si="12"/>
        <v>2186</v>
      </c>
      <c r="K50" s="30">
        <f t="shared" si="15"/>
        <v>1116</v>
      </c>
      <c r="L50" s="27">
        <f t="shared" si="18"/>
        <v>0</v>
      </c>
      <c r="M50" s="27">
        <v>0</v>
      </c>
      <c r="N50" s="57">
        <f t="shared" si="9"/>
        <v>1070</v>
      </c>
      <c r="O50" s="31">
        <f t="shared" si="10"/>
        <v>0.48947849954254347</v>
      </c>
      <c r="P50" s="32">
        <f t="shared" si="13"/>
        <v>0.48947849954254347</v>
      </c>
      <c r="Q50" s="33">
        <f t="shared" si="16"/>
        <v>0.48947849954254347</v>
      </c>
    </row>
    <row r="51" spans="1:17" ht="20.100000000000001" customHeight="1" x14ac:dyDescent="0.25">
      <c r="A51" s="44">
        <v>196</v>
      </c>
      <c r="B51" s="55" t="s">
        <v>174</v>
      </c>
      <c r="C51" s="27">
        <v>0</v>
      </c>
      <c r="D51" s="27">
        <v>1238</v>
      </c>
      <c r="E51" s="27">
        <v>1238</v>
      </c>
      <c r="F51" s="27">
        <v>1238</v>
      </c>
      <c r="G51" s="27">
        <v>0</v>
      </c>
      <c r="H51" s="27">
        <v>0</v>
      </c>
      <c r="I51" s="28">
        <v>255</v>
      </c>
      <c r="J51" s="21">
        <f t="shared" si="12"/>
        <v>983</v>
      </c>
      <c r="K51" s="30">
        <f t="shared" si="15"/>
        <v>983</v>
      </c>
      <c r="L51" s="27">
        <f t="shared" si="18"/>
        <v>0</v>
      </c>
      <c r="M51" s="27">
        <v>255</v>
      </c>
      <c r="N51" s="57">
        <f t="shared" si="9"/>
        <v>0</v>
      </c>
      <c r="O51" s="31">
        <f t="shared" si="10"/>
        <v>0.20597738287560582</v>
      </c>
      <c r="P51" s="32">
        <f t="shared" si="13"/>
        <v>0</v>
      </c>
      <c r="Q51" s="33">
        <f t="shared" si="16"/>
        <v>0.20597738287560582</v>
      </c>
    </row>
    <row r="52" spans="1:17" ht="20.100000000000001" customHeight="1" x14ac:dyDescent="0.25">
      <c r="A52" s="44">
        <v>197</v>
      </c>
      <c r="B52" s="55" t="s">
        <v>175</v>
      </c>
      <c r="C52" s="27">
        <v>0</v>
      </c>
      <c r="D52" s="27">
        <v>17738</v>
      </c>
      <c r="E52" s="27">
        <v>17738</v>
      </c>
      <c r="F52" s="27">
        <v>17738</v>
      </c>
      <c r="G52" s="27">
        <v>0</v>
      </c>
      <c r="H52" s="27">
        <v>0</v>
      </c>
      <c r="I52" s="28">
        <v>17011.7</v>
      </c>
      <c r="J52" s="21">
        <f t="shared" si="12"/>
        <v>726.29999999999927</v>
      </c>
      <c r="K52" s="30">
        <f t="shared" si="15"/>
        <v>726.29999999999927</v>
      </c>
      <c r="L52" s="27">
        <f t="shared" si="18"/>
        <v>0</v>
      </c>
      <c r="M52" s="27">
        <v>17011.7</v>
      </c>
      <c r="N52" s="57">
        <f t="shared" si="9"/>
        <v>0</v>
      </c>
      <c r="O52" s="31">
        <f t="shared" si="10"/>
        <v>0.95905400834366905</v>
      </c>
      <c r="P52" s="32">
        <f t="shared" si="13"/>
        <v>0</v>
      </c>
      <c r="Q52" s="33">
        <f t="shared" si="16"/>
        <v>0.95905400834366905</v>
      </c>
    </row>
    <row r="53" spans="1:17" ht="20.100000000000001" customHeight="1" thickBot="1" x14ac:dyDescent="0.3">
      <c r="A53" s="65">
        <v>196</v>
      </c>
      <c r="B53" s="103" t="s">
        <v>176</v>
      </c>
      <c r="C53" s="58">
        <v>0</v>
      </c>
      <c r="D53" s="66">
        <v>454</v>
      </c>
      <c r="E53" s="66">
        <v>454</v>
      </c>
      <c r="F53" s="58">
        <v>454</v>
      </c>
      <c r="G53" s="58">
        <v>0</v>
      </c>
      <c r="H53" s="58">
        <v>0</v>
      </c>
      <c r="I53" s="59">
        <v>0</v>
      </c>
      <c r="J53" s="60">
        <f t="shared" si="12"/>
        <v>454</v>
      </c>
      <c r="K53" s="61">
        <f t="shared" si="15"/>
        <v>454</v>
      </c>
      <c r="L53" s="58">
        <f t="shared" si="18"/>
        <v>0</v>
      </c>
      <c r="M53" s="58">
        <v>0</v>
      </c>
      <c r="N53" s="62">
        <f t="shared" si="9"/>
        <v>0</v>
      </c>
      <c r="O53" s="63">
        <f t="shared" si="10"/>
        <v>0</v>
      </c>
      <c r="P53" s="109">
        <f t="shared" si="13"/>
        <v>0</v>
      </c>
      <c r="Q53" s="64">
        <f t="shared" si="16"/>
        <v>0</v>
      </c>
    </row>
    <row r="54" spans="1:17" x14ac:dyDescent="0.25">
      <c r="A54" s="67"/>
      <c r="B54" s="6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69"/>
      <c r="P54" s="39"/>
      <c r="Q54" s="70"/>
    </row>
    <row r="55" spans="1:17" ht="16.5" thickBot="1" x14ac:dyDescent="0.3">
      <c r="A55" s="67"/>
      <c r="B55" s="6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69"/>
      <c r="P55" s="39"/>
      <c r="Q55" s="70"/>
    </row>
    <row r="56" spans="1:17" x14ac:dyDescent="0.25">
      <c r="A56" s="126" t="s">
        <v>0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8"/>
    </row>
    <row r="57" spans="1:17" x14ac:dyDescent="0.25">
      <c r="A57" s="111" t="s">
        <v>1</v>
      </c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3"/>
    </row>
    <row r="58" spans="1:17" x14ac:dyDescent="0.25">
      <c r="A58" s="111" t="s">
        <v>2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3"/>
    </row>
    <row r="59" spans="1:17" x14ac:dyDescent="0.25">
      <c r="A59" s="111" t="s">
        <v>181</v>
      </c>
      <c r="B59" s="112"/>
      <c r="C59" s="112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3"/>
    </row>
    <row r="60" spans="1:17" ht="16.5" thickBot="1" x14ac:dyDescent="0.3">
      <c r="A60" s="114" t="s">
        <v>3</v>
      </c>
      <c r="B60" s="115"/>
      <c r="C60" s="115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6"/>
    </row>
    <row r="61" spans="1:17" ht="95.25" thickBot="1" x14ac:dyDescent="0.3">
      <c r="A61" s="71" t="s">
        <v>4</v>
      </c>
      <c r="B61" s="2" t="s">
        <v>5</v>
      </c>
      <c r="C61" s="71" t="s">
        <v>6</v>
      </c>
      <c r="D61" s="72" t="s">
        <v>7</v>
      </c>
      <c r="E61" s="73" t="s">
        <v>8</v>
      </c>
      <c r="F61" s="71" t="s">
        <v>9</v>
      </c>
      <c r="G61" s="72" t="s">
        <v>10</v>
      </c>
      <c r="H61" s="71" t="s">
        <v>11</v>
      </c>
      <c r="I61" s="74" t="s">
        <v>12</v>
      </c>
      <c r="J61" s="71" t="s">
        <v>13</v>
      </c>
      <c r="K61" s="71" t="s">
        <v>14</v>
      </c>
      <c r="L61" s="72" t="s">
        <v>15</v>
      </c>
      <c r="M61" s="71" t="s">
        <v>16</v>
      </c>
      <c r="N61" s="71" t="s">
        <v>17</v>
      </c>
      <c r="O61" s="75" t="s">
        <v>18</v>
      </c>
      <c r="P61" s="72" t="s">
        <v>19</v>
      </c>
      <c r="Q61" s="71" t="s">
        <v>20</v>
      </c>
    </row>
    <row r="62" spans="1:17" s="82" customFormat="1" ht="18.75" customHeight="1" x14ac:dyDescent="0.25">
      <c r="A62" s="76"/>
      <c r="B62" s="77" t="s">
        <v>95</v>
      </c>
      <c r="C62" s="78">
        <f>SUM(C63:C90)</f>
        <v>111415</v>
      </c>
      <c r="D62" s="78">
        <f>SUM(D63:D89)</f>
        <v>-9916</v>
      </c>
      <c r="E62" s="79">
        <f>SUM(E63:E95)</f>
        <v>112802</v>
      </c>
      <c r="F62" s="78">
        <f>SUM(F63:F95)</f>
        <v>74717</v>
      </c>
      <c r="G62" s="78">
        <v>0</v>
      </c>
      <c r="H62" s="78">
        <f>SUM(H63:H95)</f>
        <v>2698</v>
      </c>
      <c r="I62" s="78">
        <f>SUM(I63:I95)</f>
        <v>14799.560000000003</v>
      </c>
      <c r="J62" s="78">
        <f>SUM(F62-I62)</f>
        <v>59917.439999999995</v>
      </c>
      <c r="K62" s="78">
        <f>SUM(E62-G62-I62)</f>
        <v>98002.44</v>
      </c>
      <c r="L62" s="78">
        <f t="shared" ref="L62:L72" si="19">SUM(E62-F62)</f>
        <v>38085</v>
      </c>
      <c r="M62" s="78">
        <f>SUM(M63:M95)</f>
        <v>6608.1</v>
      </c>
      <c r="N62" s="78">
        <f>+I62-M62</f>
        <v>8191.4600000000028</v>
      </c>
      <c r="O62" s="110">
        <f t="shared" ref="O62:O111" si="20">SUM(I62/F62*100%)</f>
        <v>0.19807486917301287</v>
      </c>
      <c r="P62" s="43">
        <f>SUM(H62/E62)</f>
        <v>2.3918015638020602E-2</v>
      </c>
      <c r="Q62" s="81">
        <f>SUM(I62/E62*100%)</f>
        <v>0.13119944681831885</v>
      </c>
    </row>
    <row r="63" spans="1:17" s="82" customFormat="1" ht="18.75" customHeight="1" x14ac:dyDescent="0.25">
      <c r="A63" s="44" t="s">
        <v>96</v>
      </c>
      <c r="B63" s="26" t="s">
        <v>97</v>
      </c>
      <c r="C63" s="27">
        <v>12380</v>
      </c>
      <c r="D63" s="27">
        <v>-1280</v>
      </c>
      <c r="E63" s="27">
        <f t="shared" ref="E63:E69" si="21">SUM(C63+D63)</f>
        <v>11100</v>
      </c>
      <c r="F63" s="27">
        <v>5700</v>
      </c>
      <c r="G63" s="27">
        <v>0</v>
      </c>
      <c r="H63" s="27">
        <v>0</v>
      </c>
      <c r="I63" s="27">
        <v>1062.25</v>
      </c>
      <c r="J63" s="21">
        <f>F63-I63-G63</f>
        <v>4637.75</v>
      </c>
      <c r="K63" s="30">
        <f t="shared" ref="K63:K94" si="22">SUM(E63-H63-I63)</f>
        <v>10037.75</v>
      </c>
      <c r="L63" s="27">
        <f t="shared" si="19"/>
        <v>5400</v>
      </c>
      <c r="M63" s="27">
        <v>1062.25</v>
      </c>
      <c r="N63" s="27">
        <f>SUM(I63-M63)</f>
        <v>0</v>
      </c>
      <c r="O63" s="83">
        <f t="shared" si="20"/>
        <v>0.18635964912280703</v>
      </c>
      <c r="P63" s="39">
        <f>SUM(H63/E63)</f>
        <v>0</v>
      </c>
      <c r="Q63" s="81">
        <f>SUM(I63/E63*100%)</f>
        <v>9.5698198198198192E-2</v>
      </c>
    </row>
    <row r="64" spans="1:17" s="82" customFormat="1" ht="18.75" customHeight="1" x14ac:dyDescent="0.25">
      <c r="A64" s="44" t="s">
        <v>98</v>
      </c>
      <c r="B64" s="26" t="s">
        <v>99</v>
      </c>
      <c r="C64" s="27">
        <v>7000</v>
      </c>
      <c r="D64" s="27"/>
      <c r="E64" s="27">
        <f t="shared" si="21"/>
        <v>7000</v>
      </c>
      <c r="F64" s="27">
        <v>3100</v>
      </c>
      <c r="G64" s="27">
        <v>0</v>
      </c>
      <c r="H64" s="27">
        <v>0</v>
      </c>
      <c r="I64" s="27">
        <v>1046.44</v>
      </c>
      <c r="J64" s="21">
        <f t="shared" ref="J64:J95" si="23">F64-I64-G64</f>
        <v>2053.56</v>
      </c>
      <c r="K64" s="30">
        <f t="shared" si="22"/>
        <v>5953.5599999999995</v>
      </c>
      <c r="L64" s="27">
        <f t="shared" si="19"/>
        <v>3900</v>
      </c>
      <c r="M64" s="27">
        <v>41.44</v>
      </c>
      <c r="N64" s="27">
        <f t="shared" ref="N64:N94" si="24">SUM(I64-M64)</f>
        <v>1005</v>
      </c>
      <c r="O64" s="83">
        <f t="shared" si="20"/>
        <v>0.33756129032258064</v>
      </c>
      <c r="P64" s="39">
        <f>SUM(H64/E64)</f>
        <v>0</v>
      </c>
      <c r="Q64" s="81">
        <f>SUM(I64/E64*100%)</f>
        <v>0.14949142857142858</v>
      </c>
    </row>
    <row r="65" spans="1:17" s="82" customFormat="1" ht="18.75" hidden="1" customHeight="1" x14ac:dyDescent="0.25">
      <c r="A65" s="44">
        <v>212</v>
      </c>
      <c r="B65" s="26" t="s">
        <v>100</v>
      </c>
      <c r="C65" s="27">
        <v>0</v>
      </c>
      <c r="D65" s="27"/>
      <c r="E65" s="27">
        <v>0</v>
      </c>
      <c r="F65" s="27">
        <v>0</v>
      </c>
      <c r="G65" s="27">
        <v>0</v>
      </c>
      <c r="H65" s="27">
        <v>0</v>
      </c>
      <c r="I65" s="27">
        <v>0</v>
      </c>
      <c r="J65" s="21">
        <f t="shared" si="23"/>
        <v>0</v>
      </c>
      <c r="K65" s="30">
        <f t="shared" si="22"/>
        <v>0</v>
      </c>
      <c r="L65" s="27">
        <f t="shared" si="19"/>
        <v>0</v>
      </c>
      <c r="M65" s="27">
        <v>0</v>
      </c>
      <c r="N65" s="27">
        <f t="shared" si="24"/>
        <v>0</v>
      </c>
      <c r="O65" s="83" t="e">
        <f>SUM(I65/F65*100%)</f>
        <v>#DIV/0!</v>
      </c>
      <c r="P65" s="39" t="e">
        <f>SUM(H65/E65)</f>
        <v>#DIV/0!</v>
      </c>
      <c r="Q65" s="81" t="e">
        <f>SUM(I65/E65*100%)</f>
        <v>#DIV/0!</v>
      </c>
    </row>
    <row r="66" spans="1:17" s="82" customFormat="1" ht="18.75" customHeight="1" x14ac:dyDescent="0.25">
      <c r="A66" s="44" t="s">
        <v>101</v>
      </c>
      <c r="B66" s="26" t="s">
        <v>102</v>
      </c>
      <c r="C66" s="27">
        <v>9500</v>
      </c>
      <c r="D66" s="56">
        <v>-816</v>
      </c>
      <c r="E66" s="27">
        <f t="shared" si="21"/>
        <v>8684</v>
      </c>
      <c r="F66" s="27">
        <v>6184</v>
      </c>
      <c r="G66" s="27">
        <v>0</v>
      </c>
      <c r="H66" s="27">
        <v>373</v>
      </c>
      <c r="I66" s="27">
        <v>372.6</v>
      </c>
      <c r="J66" s="21">
        <f t="shared" si="23"/>
        <v>5811.4</v>
      </c>
      <c r="K66" s="30">
        <f t="shared" si="22"/>
        <v>7938.4</v>
      </c>
      <c r="L66" s="27">
        <f t="shared" si="19"/>
        <v>2500</v>
      </c>
      <c r="M66" s="27">
        <v>0</v>
      </c>
      <c r="N66" s="27">
        <f t="shared" si="24"/>
        <v>372.6</v>
      </c>
      <c r="O66" s="83">
        <f t="shared" si="20"/>
        <v>6.025226390685641E-2</v>
      </c>
      <c r="P66" s="39">
        <f>SUM(H66/E66)</f>
        <v>4.2952556425610321E-2</v>
      </c>
      <c r="Q66" s="81">
        <f t="shared" ref="Q66:Q94" si="25">SUM(I66/E66*100%)</f>
        <v>4.2906494702901893E-2</v>
      </c>
    </row>
    <row r="67" spans="1:17" s="82" customFormat="1" ht="18.75" customHeight="1" x14ac:dyDescent="0.25">
      <c r="A67" s="44" t="s">
        <v>103</v>
      </c>
      <c r="B67" s="26" t="s">
        <v>104</v>
      </c>
      <c r="C67" s="27">
        <v>4000</v>
      </c>
      <c r="D67" s="27">
        <v>-604</v>
      </c>
      <c r="E67" s="27">
        <f t="shared" si="21"/>
        <v>3396</v>
      </c>
      <c r="F67" s="27">
        <v>1396</v>
      </c>
      <c r="G67" s="27">
        <v>0</v>
      </c>
      <c r="H67" s="36">
        <v>0</v>
      </c>
      <c r="I67" s="27">
        <v>80</v>
      </c>
      <c r="J67" s="21">
        <f t="shared" si="23"/>
        <v>1316</v>
      </c>
      <c r="K67" s="30">
        <f t="shared" si="22"/>
        <v>3316</v>
      </c>
      <c r="L67" s="27">
        <f t="shared" si="19"/>
        <v>2000</v>
      </c>
      <c r="M67" s="27">
        <v>0</v>
      </c>
      <c r="N67" s="27">
        <f t="shared" si="24"/>
        <v>80</v>
      </c>
      <c r="O67" s="83">
        <f t="shared" si="20"/>
        <v>5.730659025787966E-2</v>
      </c>
      <c r="P67" s="39">
        <f t="shared" ref="P67:P94" si="26">SUM(H67/E67)</f>
        <v>0</v>
      </c>
      <c r="Q67" s="81">
        <f t="shared" si="25"/>
        <v>2.3557126030624265E-2</v>
      </c>
    </row>
    <row r="68" spans="1:17" s="82" customFormat="1" ht="18.75" customHeight="1" x14ac:dyDescent="0.25">
      <c r="A68" s="44" t="s">
        <v>105</v>
      </c>
      <c r="B68" s="26" t="s">
        <v>106</v>
      </c>
      <c r="C68" s="27">
        <v>5950</v>
      </c>
      <c r="D68" s="27"/>
      <c r="E68" s="27">
        <f t="shared" si="21"/>
        <v>5950</v>
      </c>
      <c r="F68" s="27">
        <v>3000</v>
      </c>
      <c r="G68" s="27">
        <v>0</v>
      </c>
      <c r="H68" s="27">
        <v>13</v>
      </c>
      <c r="I68" s="27">
        <v>170</v>
      </c>
      <c r="J68" s="21">
        <f t="shared" si="23"/>
        <v>2830</v>
      </c>
      <c r="K68" s="30">
        <f t="shared" si="22"/>
        <v>5767</v>
      </c>
      <c r="L68" s="27">
        <f t="shared" si="19"/>
        <v>2950</v>
      </c>
      <c r="M68" s="27">
        <v>0</v>
      </c>
      <c r="N68" s="27">
        <f t="shared" si="24"/>
        <v>170</v>
      </c>
      <c r="O68" s="83">
        <f t="shared" si="20"/>
        <v>5.6666666666666664E-2</v>
      </c>
      <c r="P68" s="39">
        <f t="shared" si="26"/>
        <v>2.1848739495798318E-3</v>
      </c>
      <c r="Q68" s="81">
        <f t="shared" si="25"/>
        <v>2.8571428571428571E-2</v>
      </c>
    </row>
    <row r="69" spans="1:17" s="82" customFormat="1" ht="18.75" customHeight="1" x14ac:dyDescent="0.25">
      <c r="A69" s="44" t="s">
        <v>107</v>
      </c>
      <c r="B69" s="26" t="s">
        <v>108</v>
      </c>
      <c r="C69" s="27">
        <v>2000</v>
      </c>
      <c r="D69" s="27"/>
      <c r="E69" s="27">
        <f t="shared" si="21"/>
        <v>2000</v>
      </c>
      <c r="F69" s="27">
        <v>1000</v>
      </c>
      <c r="G69" s="27">
        <v>0</v>
      </c>
      <c r="H69" s="27">
        <v>0</v>
      </c>
      <c r="I69" s="27">
        <v>55.86</v>
      </c>
      <c r="J69" s="21">
        <f t="shared" si="23"/>
        <v>944.14</v>
      </c>
      <c r="K69" s="30">
        <f t="shared" si="22"/>
        <v>1944.14</v>
      </c>
      <c r="L69" s="27">
        <f t="shared" si="19"/>
        <v>1000</v>
      </c>
      <c r="M69" s="27">
        <v>0</v>
      </c>
      <c r="N69" s="27">
        <f t="shared" si="24"/>
        <v>55.86</v>
      </c>
      <c r="O69" s="83">
        <f t="shared" si="20"/>
        <v>5.586E-2</v>
      </c>
      <c r="P69" s="39">
        <f t="shared" si="26"/>
        <v>0</v>
      </c>
      <c r="Q69" s="81">
        <f t="shared" si="25"/>
        <v>2.793E-2</v>
      </c>
    </row>
    <row r="70" spans="1:17" s="82" customFormat="1" ht="18.75" customHeight="1" x14ac:dyDescent="0.25">
      <c r="A70" s="44" t="s">
        <v>109</v>
      </c>
      <c r="B70" s="26" t="s">
        <v>110</v>
      </c>
      <c r="C70" s="27">
        <v>7000</v>
      </c>
      <c r="D70" s="56"/>
      <c r="E70" s="27">
        <f t="shared" ref="E70:E90" si="27">SUM(C70+D70)</f>
        <v>7000</v>
      </c>
      <c r="F70" s="27">
        <v>6000</v>
      </c>
      <c r="G70" s="27">
        <v>0</v>
      </c>
      <c r="H70" s="27">
        <v>543</v>
      </c>
      <c r="I70" s="27">
        <v>1290.3699999999999</v>
      </c>
      <c r="J70" s="21">
        <f t="shared" si="23"/>
        <v>4709.63</v>
      </c>
      <c r="K70" s="30">
        <f t="shared" si="22"/>
        <v>5166.63</v>
      </c>
      <c r="L70" s="27">
        <f t="shared" si="19"/>
        <v>1000</v>
      </c>
      <c r="M70" s="27">
        <v>381</v>
      </c>
      <c r="N70" s="27">
        <f t="shared" si="24"/>
        <v>909.36999999999989</v>
      </c>
      <c r="O70" s="83">
        <f t="shared" si="20"/>
        <v>0.21506166666666665</v>
      </c>
      <c r="P70" s="39">
        <f t="shared" si="26"/>
        <v>7.7571428571428569E-2</v>
      </c>
      <c r="Q70" s="81">
        <f t="shared" si="25"/>
        <v>0.18433857142857141</v>
      </c>
    </row>
    <row r="71" spans="1:17" s="82" customFormat="1" ht="18.75" customHeight="1" x14ac:dyDescent="0.25">
      <c r="A71" s="44" t="s">
        <v>111</v>
      </c>
      <c r="B71" s="26" t="s">
        <v>112</v>
      </c>
      <c r="C71" s="27">
        <v>8900</v>
      </c>
      <c r="D71" s="27"/>
      <c r="E71" s="27">
        <f t="shared" si="27"/>
        <v>8900</v>
      </c>
      <c r="F71" s="27">
        <v>4000</v>
      </c>
      <c r="G71" s="27">
        <v>0</v>
      </c>
      <c r="H71" s="27">
        <v>168</v>
      </c>
      <c r="I71" s="27">
        <v>528.95000000000005</v>
      </c>
      <c r="J71" s="21">
        <f t="shared" si="23"/>
        <v>3471.05</v>
      </c>
      <c r="K71" s="30">
        <f t="shared" si="22"/>
        <v>8203.0499999999993</v>
      </c>
      <c r="L71" s="27">
        <f t="shared" si="19"/>
        <v>4900</v>
      </c>
      <c r="M71" s="27">
        <v>191.01</v>
      </c>
      <c r="N71" s="27">
        <f t="shared" si="24"/>
        <v>337.94000000000005</v>
      </c>
      <c r="O71" s="83">
        <f t="shared" si="20"/>
        <v>0.13223750000000001</v>
      </c>
      <c r="P71" s="39">
        <f t="shared" si="26"/>
        <v>1.8876404494382021E-2</v>
      </c>
      <c r="Q71" s="81">
        <f t="shared" si="25"/>
        <v>5.9432584269662928E-2</v>
      </c>
    </row>
    <row r="72" spans="1:17" s="82" customFormat="1" ht="18.75" customHeight="1" x14ac:dyDescent="0.25">
      <c r="A72" s="44" t="s">
        <v>113</v>
      </c>
      <c r="B72" s="26" t="s">
        <v>114</v>
      </c>
      <c r="C72" s="27">
        <v>5000</v>
      </c>
      <c r="D72" s="27"/>
      <c r="E72" s="27">
        <f t="shared" si="27"/>
        <v>5000</v>
      </c>
      <c r="F72" s="27">
        <v>3500</v>
      </c>
      <c r="G72" s="27">
        <v>0</v>
      </c>
      <c r="H72" s="27">
        <v>129</v>
      </c>
      <c r="I72" s="27">
        <v>129.22999999999999</v>
      </c>
      <c r="J72" s="21">
        <f t="shared" si="23"/>
        <v>3370.77</v>
      </c>
      <c r="K72" s="30">
        <f t="shared" si="22"/>
        <v>4741.7700000000004</v>
      </c>
      <c r="L72" s="27">
        <f t="shared" si="19"/>
        <v>1500</v>
      </c>
      <c r="M72" s="27">
        <v>0</v>
      </c>
      <c r="N72" s="27">
        <f t="shared" si="24"/>
        <v>129.22999999999999</v>
      </c>
      <c r="O72" s="83">
        <f t="shared" si="20"/>
        <v>3.6922857142857139E-2</v>
      </c>
      <c r="P72" s="39">
        <f t="shared" si="26"/>
        <v>2.58E-2</v>
      </c>
      <c r="Q72" s="81">
        <f t="shared" si="25"/>
        <v>2.5845999999999997E-2</v>
      </c>
    </row>
    <row r="73" spans="1:17" s="82" customFormat="1" ht="18.75" customHeight="1" x14ac:dyDescent="0.25">
      <c r="A73" s="44" t="s">
        <v>115</v>
      </c>
      <c r="B73" s="26" t="s">
        <v>116</v>
      </c>
      <c r="C73" s="27">
        <v>2000</v>
      </c>
      <c r="D73" s="27"/>
      <c r="E73" s="27">
        <f t="shared" si="27"/>
        <v>2000</v>
      </c>
      <c r="F73" s="27">
        <v>1800</v>
      </c>
      <c r="G73" s="27">
        <v>0</v>
      </c>
      <c r="H73" s="27">
        <v>0</v>
      </c>
      <c r="I73" s="27">
        <v>0</v>
      </c>
      <c r="J73" s="21">
        <f t="shared" si="23"/>
        <v>1800</v>
      </c>
      <c r="K73" s="30">
        <f t="shared" si="22"/>
        <v>2000</v>
      </c>
      <c r="L73" s="27">
        <f t="shared" ref="L73:L104" si="28">SUM(E73-F73)</f>
        <v>200</v>
      </c>
      <c r="M73" s="27">
        <v>0</v>
      </c>
      <c r="N73" s="27">
        <f t="shared" si="24"/>
        <v>0</v>
      </c>
      <c r="O73" s="83">
        <f t="shared" si="20"/>
        <v>0</v>
      </c>
      <c r="P73" s="39">
        <f t="shared" si="26"/>
        <v>0</v>
      </c>
      <c r="Q73" s="81">
        <f t="shared" si="25"/>
        <v>0</v>
      </c>
    </row>
    <row r="74" spans="1:17" s="82" customFormat="1" ht="18.75" customHeight="1" x14ac:dyDescent="0.25">
      <c r="A74" s="44" t="s">
        <v>117</v>
      </c>
      <c r="B74" s="26" t="s">
        <v>118</v>
      </c>
      <c r="C74" s="27">
        <v>800</v>
      </c>
      <c r="D74" s="27"/>
      <c r="E74" s="27">
        <f t="shared" si="27"/>
        <v>800</v>
      </c>
      <c r="F74" s="27">
        <v>400</v>
      </c>
      <c r="G74" s="27">
        <v>0</v>
      </c>
      <c r="H74" s="27">
        <v>9</v>
      </c>
      <c r="I74" s="27">
        <v>127.84</v>
      </c>
      <c r="J74" s="21">
        <f t="shared" si="23"/>
        <v>272.15999999999997</v>
      </c>
      <c r="K74" s="30">
        <f t="shared" si="22"/>
        <v>663.16</v>
      </c>
      <c r="L74" s="27">
        <f t="shared" si="28"/>
        <v>400</v>
      </c>
      <c r="M74" s="27">
        <v>119.29</v>
      </c>
      <c r="N74" s="27">
        <f t="shared" si="24"/>
        <v>8.5499999999999972</v>
      </c>
      <c r="O74" s="83">
        <f t="shared" si="20"/>
        <v>0.3196</v>
      </c>
      <c r="P74" s="39">
        <f t="shared" si="26"/>
        <v>1.125E-2</v>
      </c>
      <c r="Q74" s="81">
        <f t="shared" si="25"/>
        <v>0.1598</v>
      </c>
    </row>
    <row r="75" spans="1:17" s="82" customFormat="1" ht="18.75" customHeight="1" x14ac:dyDescent="0.25">
      <c r="A75" s="44" t="s">
        <v>119</v>
      </c>
      <c r="B75" s="26" t="s">
        <v>120</v>
      </c>
      <c r="C75" s="27">
        <v>500</v>
      </c>
      <c r="D75" s="27"/>
      <c r="E75" s="27">
        <f t="shared" si="27"/>
        <v>500</v>
      </c>
      <c r="F75" s="27">
        <v>500</v>
      </c>
      <c r="G75" s="27">
        <v>0</v>
      </c>
      <c r="H75" s="27">
        <v>0</v>
      </c>
      <c r="I75" s="27">
        <v>0</v>
      </c>
      <c r="J75" s="21">
        <f t="shared" si="23"/>
        <v>500</v>
      </c>
      <c r="K75" s="30">
        <f t="shared" si="22"/>
        <v>500</v>
      </c>
      <c r="L75" s="27">
        <f t="shared" si="28"/>
        <v>0</v>
      </c>
      <c r="M75" s="27">
        <v>0</v>
      </c>
      <c r="N75" s="27">
        <f t="shared" si="24"/>
        <v>0</v>
      </c>
      <c r="O75" s="83">
        <f t="shared" si="20"/>
        <v>0</v>
      </c>
      <c r="P75" s="39">
        <f t="shared" si="26"/>
        <v>0</v>
      </c>
      <c r="Q75" s="81">
        <f t="shared" si="25"/>
        <v>0</v>
      </c>
    </row>
    <row r="76" spans="1:17" s="82" customFormat="1" ht="18.75" customHeight="1" x14ac:dyDescent="0.25">
      <c r="A76" s="44" t="s">
        <v>121</v>
      </c>
      <c r="B76" s="26" t="s">
        <v>122</v>
      </c>
      <c r="C76" s="27">
        <v>2685</v>
      </c>
      <c r="D76" s="27"/>
      <c r="E76" s="27">
        <f t="shared" si="27"/>
        <v>2685</v>
      </c>
      <c r="F76" s="27">
        <v>2385</v>
      </c>
      <c r="G76" s="27">
        <v>0</v>
      </c>
      <c r="H76" s="27">
        <v>0</v>
      </c>
      <c r="I76" s="27">
        <v>38.43</v>
      </c>
      <c r="J76" s="21">
        <f t="shared" si="23"/>
        <v>2346.5700000000002</v>
      </c>
      <c r="K76" s="30">
        <f t="shared" si="22"/>
        <v>2646.57</v>
      </c>
      <c r="L76" s="27">
        <f t="shared" si="28"/>
        <v>300</v>
      </c>
      <c r="M76" s="27">
        <v>38.43</v>
      </c>
      <c r="N76" s="27">
        <f t="shared" si="24"/>
        <v>0</v>
      </c>
      <c r="O76" s="83">
        <f t="shared" si="20"/>
        <v>1.611320754716981E-2</v>
      </c>
      <c r="P76" s="39">
        <f t="shared" si="26"/>
        <v>0</v>
      </c>
      <c r="Q76" s="81">
        <f t="shared" si="25"/>
        <v>1.4312849162011173E-2</v>
      </c>
    </row>
    <row r="77" spans="1:17" s="82" customFormat="1" ht="18.75" customHeight="1" x14ac:dyDescent="0.25">
      <c r="A77" s="44" t="s">
        <v>123</v>
      </c>
      <c r="B77" s="26" t="s">
        <v>124</v>
      </c>
      <c r="C77" s="27">
        <v>2500</v>
      </c>
      <c r="D77" s="27"/>
      <c r="E77" s="27">
        <f t="shared" si="27"/>
        <v>2500</v>
      </c>
      <c r="F77" s="27">
        <v>1500</v>
      </c>
      <c r="G77" s="27">
        <v>0</v>
      </c>
      <c r="H77" s="27">
        <v>29</v>
      </c>
      <c r="I77" s="27">
        <v>29.08</v>
      </c>
      <c r="J77" s="21">
        <f t="shared" si="23"/>
        <v>1470.92</v>
      </c>
      <c r="K77" s="30">
        <f t="shared" si="22"/>
        <v>2441.92</v>
      </c>
      <c r="L77" s="27">
        <f t="shared" si="28"/>
        <v>1000</v>
      </c>
      <c r="M77" s="27">
        <v>0</v>
      </c>
      <c r="N77" s="27">
        <f t="shared" si="24"/>
        <v>29.08</v>
      </c>
      <c r="O77" s="83">
        <f t="shared" si="20"/>
        <v>1.9386666666666667E-2</v>
      </c>
      <c r="P77" s="39">
        <f t="shared" si="26"/>
        <v>1.1599999999999999E-2</v>
      </c>
      <c r="Q77" s="81">
        <f t="shared" si="25"/>
        <v>1.1632E-2</v>
      </c>
    </row>
    <row r="78" spans="1:17" s="82" customFormat="1" ht="18.75" customHeight="1" x14ac:dyDescent="0.25">
      <c r="A78" s="44" t="s">
        <v>125</v>
      </c>
      <c r="B78" s="26" t="s">
        <v>126</v>
      </c>
      <c r="C78" s="27">
        <v>2110</v>
      </c>
      <c r="D78" s="27"/>
      <c r="E78" s="27">
        <f t="shared" si="27"/>
        <v>2110</v>
      </c>
      <c r="F78" s="27">
        <v>1610</v>
      </c>
      <c r="G78" s="27">
        <v>0</v>
      </c>
      <c r="H78" s="27">
        <v>0</v>
      </c>
      <c r="I78" s="27">
        <v>76.599999999999994</v>
      </c>
      <c r="J78" s="21">
        <f t="shared" si="23"/>
        <v>1533.4</v>
      </c>
      <c r="K78" s="30">
        <f t="shared" si="22"/>
        <v>2033.4</v>
      </c>
      <c r="L78" s="27">
        <f t="shared" si="28"/>
        <v>500</v>
      </c>
      <c r="M78" s="27">
        <v>76.599999999999994</v>
      </c>
      <c r="N78" s="27">
        <f t="shared" si="24"/>
        <v>0</v>
      </c>
      <c r="O78" s="83">
        <f t="shared" si="20"/>
        <v>4.757763975155279E-2</v>
      </c>
      <c r="P78" s="39">
        <f t="shared" si="26"/>
        <v>0</v>
      </c>
      <c r="Q78" s="81">
        <f t="shared" si="25"/>
        <v>3.630331753554502E-2</v>
      </c>
    </row>
    <row r="79" spans="1:17" s="82" customFormat="1" ht="21" customHeight="1" x14ac:dyDescent="0.25">
      <c r="A79" s="44" t="s">
        <v>127</v>
      </c>
      <c r="B79" s="26" t="s">
        <v>128</v>
      </c>
      <c r="C79" s="27">
        <v>2000</v>
      </c>
      <c r="D79" s="27"/>
      <c r="E79" s="27">
        <f t="shared" si="27"/>
        <v>2000</v>
      </c>
      <c r="F79" s="27">
        <v>1200</v>
      </c>
      <c r="G79" s="27">
        <v>0</v>
      </c>
      <c r="H79" s="27">
        <v>121</v>
      </c>
      <c r="I79" s="27">
        <v>241.1</v>
      </c>
      <c r="J79" s="21">
        <f t="shared" si="23"/>
        <v>958.9</v>
      </c>
      <c r="K79" s="30">
        <f t="shared" si="22"/>
        <v>1637.9</v>
      </c>
      <c r="L79" s="27">
        <f t="shared" si="28"/>
        <v>800</v>
      </c>
      <c r="M79" s="27">
        <v>120.55</v>
      </c>
      <c r="N79" s="27">
        <f t="shared" si="24"/>
        <v>120.55</v>
      </c>
      <c r="O79" s="83">
        <f t="shared" si="20"/>
        <v>0.20091666666666666</v>
      </c>
      <c r="P79" s="39">
        <f t="shared" si="26"/>
        <v>6.0499999999999998E-2</v>
      </c>
      <c r="Q79" s="81">
        <f t="shared" si="25"/>
        <v>0.12054999999999999</v>
      </c>
    </row>
    <row r="80" spans="1:17" s="82" customFormat="1" ht="21" hidden="1" customHeight="1" x14ac:dyDescent="0.25">
      <c r="A80" s="44">
        <v>256</v>
      </c>
      <c r="B80" s="55" t="s">
        <v>129</v>
      </c>
      <c r="C80" s="27">
        <v>0</v>
      </c>
      <c r="D80" s="27"/>
      <c r="E80" s="27">
        <f t="shared" si="27"/>
        <v>0</v>
      </c>
      <c r="F80" s="27">
        <v>0</v>
      </c>
      <c r="G80" s="27">
        <v>0</v>
      </c>
      <c r="H80" s="27">
        <v>0</v>
      </c>
      <c r="I80" s="27">
        <v>0</v>
      </c>
      <c r="J80" s="21">
        <f t="shared" si="23"/>
        <v>0</v>
      </c>
      <c r="K80" s="30">
        <f t="shared" si="22"/>
        <v>0</v>
      </c>
      <c r="L80" s="27">
        <f t="shared" si="28"/>
        <v>0</v>
      </c>
      <c r="M80" s="27">
        <v>0</v>
      </c>
      <c r="N80" s="27">
        <f t="shared" si="24"/>
        <v>0</v>
      </c>
      <c r="O80" s="83" t="e">
        <f t="shared" si="20"/>
        <v>#DIV/0!</v>
      </c>
      <c r="P80" s="39" t="e">
        <f t="shared" si="26"/>
        <v>#DIV/0!</v>
      </c>
      <c r="Q80" s="81" t="e">
        <f t="shared" si="25"/>
        <v>#DIV/0!</v>
      </c>
    </row>
    <row r="81" spans="1:17" s="82" customFormat="1" ht="21" customHeight="1" x14ac:dyDescent="0.25">
      <c r="A81" s="44">
        <v>259</v>
      </c>
      <c r="B81" s="55" t="s">
        <v>130</v>
      </c>
      <c r="C81" s="27">
        <v>800</v>
      </c>
      <c r="D81" s="27"/>
      <c r="E81" s="27">
        <f t="shared" si="27"/>
        <v>800</v>
      </c>
      <c r="F81" s="27">
        <v>600</v>
      </c>
      <c r="G81" s="27">
        <v>0</v>
      </c>
      <c r="H81" s="27">
        <v>53</v>
      </c>
      <c r="I81" s="27">
        <v>53.49</v>
      </c>
      <c r="J81" s="21">
        <f t="shared" si="23"/>
        <v>546.51</v>
      </c>
      <c r="K81" s="30">
        <f t="shared" si="22"/>
        <v>693.51</v>
      </c>
      <c r="L81" s="27">
        <f t="shared" si="28"/>
        <v>200</v>
      </c>
      <c r="M81" s="27">
        <v>0</v>
      </c>
      <c r="N81" s="27">
        <f t="shared" si="24"/>
        <v>53.49</v>
      </c>
      <c r="O81" s="83">
        <f t="shared" si="20"/>
        <v>8.9150000000000007E-2</v>
      </c>
      <c r="P81" s="39">
        <f t="shared" si="26"/>
        <v>6.6250000000000003E-2</v>
      </c>
      <c r="Q81" s="81">
        <f t="shared" si="25"/>
        <v>6.6862500000000005E-2</v>
      </c>
    </row>
    <row r="82" spans="1:17" s="82" customFormat="1" ht="21" customHeight="1" x14ac:dyDescent="0.25">
      <c r="A82" s="44" t="s">
        <v>131</v>
      </c>
      <c r="B82" s="55" t="s">
        <v>132</v>
      </c>
      <c r="C82" s="27">
        <v>1000</v>
      </c>
      <c r="D82" s="27"/>
      <c r="E82" s="27">
        <f t="shared" si="27"/>
        <v>1000</v>
      </c>
      <c r="F82" s="27">
        <v>400</v>
      </c>
      <c r="G82" s="27">
        <v>0</v>
      </c>
      <c r="H82" s="27">
        <v>0</v>
      </c>
      <c r="I82" s="27">
        <v>0</v>
      </c>
      <c r="J82" s="21">
        <f t="shared" si="23"/>
        <v>400</v>
      </c>
      <c r="K82" s="30">
        <f t="shared" si="22"/>
        <v>1000</v>
      </c>
      <c r="L82" s="27">
        <f t="shared" si="28"/>
        <v>600</v>
      </c>
      <c r="M82" s="27">
        <v>0</v>
      </c>
      <c r="N82" s="27">
        <f t="shared" si="24"/>
        <v>0</v>
      </c>
      <c r="O82" s="83">
        <f t="shared" si="20"/>
        <v>0</v>
      </c>
      <c r="P82" s="39">
        <f t="shared" si="26"/>
        <v>0</v>
      </c>
      <c r="Q82" s="81">
        <f t="shared" si="25"/>
        <v>0</v>
      </c>
    </row>
    <row r="83" spans="1:17" s="82" customFormat="1" ht="18.75" hidden="1" customHeight="1" x14ac:dyDescent="0.25">
      <c r="A83" s="44">
        <v>262</v>
      </c>
      <c r="B83" s="55" t="s">
        <v>133</v>
      </c>
      <c r="C83" s="27">
        <v>0</v>
      </c>
      <c r="D83" s="27"/>
      <c r="E83" s="27">
        <f t="shared" si="27"/>
        <v>0</v>
      </c>
      <c r="F83" s="27">
        <v>0</v>
      </c>
      <c r="G83" s="27">
        <v>0</v>
      </c>
      <c r="H83" s="27">
        <v>0</v>
      </c>
      <c r="I83" s="27">
        <v>0</v>
      </c>
      <c r="J83" s="21">
        <f t="shared" si="23"/>
        <v>0</v>
      </c>
      <c r="K83" s="30">
        <f t="shared" si="22"/>
        <v>0</v>
      </c>
      <c r="L83" s="27">
        <f t="shared" si="28"/>
        <v>0</v>
      </c>
      <c r="M83" s="27">
        <v>0</v>
      </c>
      <c r="N83" s="27">
        <f t="shared" si="24"/>
        <v>0</v>
      </c>
      <c r="O83" s="83" t="e">
        <f t="shared" si="20"/>
        <v>#DIV/0!</v>
      </c>
      <c r="P83" s="39" t="e">
        <f t="shared" si="26"/>
        <v>#DIV/0!</v>
      </c>
      <c r="Q83" s="81" t="e">
        <f t="shared" si="25"/>
        <v>#DIV/0!</v>
      </c>
    </row>
    <row r="84" spans="1:17" s="82" customFormat="1" ht="18.75" customHeight="1" x14ac:dyDescent="0.25">
      <c r="A84" s="44" t="s">
        <v>134</v>
      </c>
      <c r="B84" s="55" t="s">
        <v>135</v>
      </c>
      <c r="C84" s="27">
        <v>4595</v>
      </c>
      <c r="D84" s="27"/>
      <c r="E84" s="27">
        <f t="shared" si="27"/>
        <v>4595</v>
      </c>
      <c r="F84" s="27">
        <v>4595</v>
      </c>
      <c r="G84" s="27">
        <v>0</v>
      </c>
      <c r="H84" s="27">
        <v>121</v>
      </c>
      <c r="I84" s="27">
        <v>134.13999999999999</v>
      </c>
      <c r="J84" s="21">
        <f t="shared" si="23"/>
        <v>4460.8599999999997</v>
      </c>
      <c r="K84" s="30">
        <f t="shared" si="22"/>
        <v>4339.8599999999997</v>
      </c>
      <c r="L84" s="27">
        <f t="shared" si="28"/>
        <v>0</v>
      </c>
      <c r="M84" s="27">
        <v>12.82</v>
      </c>
      <c r="N84" s="27">
        <f t="shared" si="24"/>
        <v>121.32</v>
      </c>
      <c r="O84" s="83">
        <f t="shared" si="20"/>
        <v>2.9192600652883566E-2</v>
      </c>
      <c r="P84" s="39">
        <f t="shared" si="26"/>
        <v>2.6332970620239392E-2</v>
      </c>
      <c r="Q84" s="81">
        <f t="shared" si="25"/>
        <v>2.9192600652883566E-2</v>
      </c>
    </row>
    <row r="85" spans="1:17" s="82" customFormat="1" ht="18.75" customHeight="1" x14ac:dyDescent="0.25">
      <c r="A85" s="44" t="s">
        <v>136</v>
      </c>
      <c r="B85" s="55" t="s">
        <v>137</v>
      </c>
      <c r="C85" s="27">
        <v>2100</v>
      </c>
      <c r="D85" s="56"/>
      <c r="E85" s="27">
        <f t="shared" si="27"/>
        <v>2100</v>
      </c>
      <c r="F85" s="27">
        <v>2100</v>
      </c>
      <c r="G85" s="27">
        <v>0</v>
      </c>
      <c r="H85" s="27">
        <v>60</v>
      </c>
      <c r="I85" s="27">
        <v>144.72</v>
      </c>
      <c r="J85" s="21">
        <f t="shared" si="23"/>
        <v>1955.28</v>
      </c>
      <c r="K85" s="30">
        <f t="shared" si="22"/>
        <v>1895.28</v>
      </c>
      <c r="L85" s="27">
        <f t="shared" si="28"/>
        <v>0</v>
      </c>
      <c r="M85" s="27">
        <v>11</v>
      </c>
      <c r="N85" s="27">
        <f t="shared" si="24"/>
        <v>133.72</v>
      </c>
      <c r="O85" s="83">
        <f t="shared" si="20"/>
        <v>6.891428571428572E-2</v>
      </c>
      <c r="P85" s="39">
        <f t="shared" si="26"/>
        <v>2.8571428571428571E-2</v>
      </c>
      <c r="Q85" s="81">
        <f t="shared" si="25"/>
        <v>6.891428571428572E-2</v>
      </c>
    </row>
    <row r="86" spans="1:17" s="82" customFormat="1" ht="18.75" customHeight="1" x14ac:dyDescent="0.25">
      <c r="A86" s="44" t="s">
        <v>138</v>
      </c>
      <c r="B86" s="26" t="s">
        <v>139</v>
      </c>
      <c r="C86" s="27">
        <v>500</v>
      </c>
      <c r="D86" s="27"/>
      <c r="E86" s="27">
        <f t="shared" si="27"/>
        <v>500</v>
      </c>
      <c r="F86" s="27">
        <v>160</v>
      </c>
      <c r="G86" s="27">
        <v>0</v>
      </c>
      <c r="H86" s="27">
        <v>0</v>
      </c>
      <c r="I86" s="27">
        <v>0</v>
      </c>
      <c r="J86" s="21">
        <f t="shared" si="23"/>
        <v>160</v>
      </c>
      <c r="K86" s="30">
        <f t="shared" si="22"/>
        <v>500</v>
      </c>
      <c r="L86" s="27">
        <f t="shared" si="28"/>
        <v>340</v>
      </c>
      <c r="M86" s="27">
        <v>0</v>
      </c>
      <c r="N86" s="27">
        <f t="shared" si="24"/>
        <v>0</v>
      </c>
      <c r="O86" s="83">
        <f t="shared" si="20"/>
        <v>0</v>
      </c>
      <c r="P86" s="39">
        <f t="shared" si="26"/>
        <v>0</v>
      </c>
      <c r="Q86" s="81">
        <f t="shared" si="25"/>
        <v>0</v>
      </c>
    </row>
    <row r="87" spans="1:17" s="82" customFormat="1" ht="18.75" customHeight="1" x14ac:dyDescent="0.25">
      <c r="A87" s="44" t="s">
        <v>140</v>
      </c>
      <c r="B87" s="26" t="s">
        <v>141</v>
      </c>
      <c r="C87" s="27">
        <v>5000</v>
      </c>
      <c r="D87" s="27"/>
      <c r="E87" s="27">
        <f t="shared" si="27"/>
        <v>5000</v>
      </c>
      <c r="F87" s="27">
        <v>4500</v>
      </c>
      <c r="G87" s="27">
        <v>0</v>
      </c>
      <c r="H87" s="27">
        <v>0</v>
      </c>
      <c r="I87" s="27">
        <v>69.03</v>
      </c>
      <c r="J87" s="21">
        <f t="shared" si="23"/>
        <v>4430.97</v>
      </c>
      <c r="K87" s="30">
        <f t="shared" si="22"/>
        <v>4930.97</v>
      </c>
      <c r="L87" s="27">
        <f t="shared" si="28"/>
        <v>500</v>
      </c>
      <c r="M87" s="27">
        <v>69.03</v>
      </c>
      <c r="N87" s="27">
        <f t="shared" si="24"/>
        <v>0</v>
      </c>
      <c r="O87" s="83">
        <f t="shared" si="20"/>
        <v>1.5339999999999999E-2</v>
      </c>
      <c r="P87" s="39">
        <f t="shared" si="26"/>
        <v>0</v>
      </c>
      <c r="Q87" s="81">
        <f t="shared" si="25"/>
        <v>1.3806000000000001E-2</v>
      </c>
    </row>
    <row r="88" spans="1:17" s="82" customFormat="1" ht="18.75" customHeight="1" x14ac:dyDescent="0.25">
      <c r="A88" s="44" t="s">
        <v>142</v>
      </c>
      <c r="B88" s="26" t="s">
        <v>143</v>
      </c>
      <c r="C88" s="27">
        <v>13825</v>
      </c>
      <c r="D88" s="56">
        <v>-7104</v>
      </c>
      <c r="E88" s="27">
        <f t="shared" si="27"/>
        <v>6721</v>
      </c>
      <c r="F88" s="27">
        <v>3396</v>
      </c>
      <c r="G88" s="27">
        <v>0</v>
      </c>
      <c r="H88" s="27">
        <v>719</v>
      </c>
      <c r="I88" s="27">
        <v>2147.85</v>
      </c>
      <c r="J88" s="21">
        <f t="shared" si="23"/>
        <v>1248.1500000000001</v>
      </c>
      <c r="K88" s="30">
        <f t="shared" si="22"/>
        <v>3854.15</v>
      </c>
      <c r="L88" s="27">
        <f t="shared" si="28"/>
        <v>3325</v>
      </c>
      <c r="M88" s="27">
        <v>332.74</v>
      </c>
      <c r="N88" s="27">
        <f t="shared" si="24"/>
        <v>1815.11</v>
      </c>
      <c r="O88" s="83">
        <f t="shared" si="20"/>
        <v>0.63246466431095405</v>
      </c>
      <c r="P88" s="39">
        <f t="shared" si="26"/>
        <v>0.106978128254724</v>
      </c>
      <c r="Q88" s="81">
        <f t="shared" si="25"/>
        <v>0.31957298021127806</v>
      </c>
    </row>
    <row r="89" spans="1:17" s="82" customFormat="1" ht="18.75" customHeight="1" x14ac:dyDescent="0.25">
      <c r="A89" s="44" t="s">
        <v>144</v>
      </c>
      <c r="B89" s="26" t="s">
        <v>145</v>
      </c>
      <c r="C89" s="27">
        <v>3000</v>
      </c>
      <c r="D89" s="27">
        <v>-112</v>
      </c>
      <c r="E89" s="27">
        <f t="shared" si="27"/>
        <v>2888</v>
      </c>
      <c r="F89" s="27">
        <v>1388</v>
      </c>
      <c r="G89" s="27">
        <v>0</v>
      </c>
      <c r="H89" s="27">
        <v>29</v>
      </c>
      <c r="I89" s="27">
        <v>173.39</v>
      </c>
      <c r="J89" s="21">
        <f t="shared" si="23"/>
        <v>1214.6100000000001</v>
      </c>
      <c r="K89" s="30">
        <f t="shared" si="22"/>
        <v>2685.61</v>
      </c>
      <c r="L89" s="27">
        <f t="shared" si="28"/>
        <v>1500</v>
      </c>
      <c r="M89" s="27">
        <v>82.77</v>
      </c>
      <c r="N89" s="27">
        <f t="shared" si="24"/>
        <v>90.61999999999999</v>
      </c>
      <c r="O89" s="83">
        <f t="shared" si="20"/>
        <v>0.12492074927953889</v>
      </c>
      <c r="P89" s="39">
        <f t="shared" si="26"/>
        <v>1.0041551246537396E-2</v>
      </c>
      <c r="Q89" s="81">
        <f t="shared" si="25"/>
        <v>6.0038088642659276E-2</v>
      </c>
    </row>
    <row r="90" spans="1:17" s="82" customFormat="1" ht="18.75" customHeight="1" x14ac:dyDescent="0.25">
      <c r="A90" s="44" t="s">
        <v>146</v>
      </c>
      <c r="B90" s="26" t="s">
        <v>147</v>
      </c>
      <c r="C90" s="27">
        <v>6270</v>
      </c>
      <c r="D90" s="27"/>
      <c r="E90" s="27">
        <f t="shared" si="27"/>
        <v>6270</v>
      </c>
      <c r="F90" s="27">
        <v>3000</v>
      </c>
      <c r="G90" s="27">
        <v>0</v>
      </c>
      <c r="H90" s="27">
        <v>331</v>
      </c>
      <c r="I90" s="27">
        <v>2125.59</v>
      </c>
      <c r="J90" s="21">
        <f t="shared" si="23"/>
        <v>874.40999999999985</v>
      </c>
      <c r="K90" s="30">
        <f t="shared" si="22"/>
        <v>3813.41</v>
      </c>
      <c r="L90" s="27">
        <f t="shared" si="28"/>
        <v>3270</v>
      </c>
      <c r="M90" s="27">
        <v>23.44</v>
      </c>
      <c r="N90" s="27">
        <f t="shared" si="24"/>
        <v>2102.15</v>
      </c>
      <c r="O90" s="83">
        <f t="shared" si="20"/>
        <v>0.70852999999999999</v>
      </c>
      <c r="P90" s="39">
        <f t="shared" si="26"/>
        <v>5.2791068580542264E-2</v>
      </c>
      <c r="Q90" s="81">
        <f t="shared" si="25"/>
        <v>0.33900956937799043</v>
      </c>
    </row>
    <row r="91" spans="1:17" s="82" customFormat="1" ht="18.75" customHeight="1" x14ac:dyDescent="0.25">
      <c r="A91" s="44">
        <v>291</v>
      </c>
      <c r="B91" s="26" t="s">
        <v>148</v>
      </c>
      <c r="C91" s="27">
        <v>0</v>
      </c>
      <c r="D91" s="27">
        <v>1342</v>
      </c>
      <c r="E91" s="27">
        <v>1342</v>
      </c>
      <c r="F91" s="27">
        <v>1342</v>
      </c>
      <c r="G91" s="27">
        <v>0</v>
      </c>
      <c r="H91" s="27">
        <v>0</v>
      </c>
      <c r="I91" s="27">
        <v>1003.5</v>
      </c>
      <c r="J91" s="21">
        <f t="shared" si="23"/>
        <v>338.5</v>
      </c>
      <c r="K91" s="30">
        <f t="shared" si="22"/>
        <v>338.5</v>
      </c>
      <c r="L91" s="27">
        <f t="shared" si="28"/>
        <v>0</v>
      </c>
      <c r="M91" s="27">
        <v>1003.5</v>
      </c>
      <c r="N91" s="27">
        <f t="shared" si="24"/>
        <v>0</v>
      </c>
      <c r="O91" s="83">
        <f t="shared" si="20"/>
        <v>0.74776453055141578</v>
      </c>
      <c r="P91" s="39">
        <f t="shared" si="26"/>
        <v>0</v>
      </c>
      <c r="Q91" s="81">
        <f t="shared" si="25"/>
        <v>0.74776453055141578</v>
      </c>
    </row>
    <row r="92" spans="1:17" s="82" customFormat="1" ht="18.75" customHeight="1" x14ac:dyDescent="0.25">
      <c r="A92" s="44">
        <v>292</v>
      </c>
      <c r="B92" s="26" t="s">
        <v>182</v>
      </c>
      <c r="C92" s="27">
        <v>0</v>
      </c>
      <c r="D92" s="27">
        <v>1824</v>
      </c>
      <c r="E92" s="27">
        <v>1824</v>
      </c>
      <c r="F92" s="27">
        <v>1824</v>
      </c>
      <c r="G92" s="27">
        <v>0</v>
      </c>
      <c r="H92" s="27">
        <v>0</v>
      </c>
      <c r="I92" s="27">
        <v>1450.06</v>
      </c>
      <c r="J92" s="21">
        <f t="shared" si="23"/>
        <v>373.94000000000005</v>
      </c>
      <c r="K92" s="30">
        <f t="shared" si="22"/>
        <v>373.94000000000005</v>
      </c>
      <c r="L92" s="27">
        <f t="shared" si="28"/>
        <v>0</v>
      </c>
      <c r="M92" s="27">
        <v>793.19</v>
      </c>
      <c r="N92" s="27">
        <f t="shared" si="24"/>
        <v>656.86999999999989</v>
      </c>
      <c r="O92" s="83">
        <f t="shared" si="20"/>
        <v>0.79498903508771923</v>
      </c>
      <c r="P92" s="39">
        <f t="shared" si="26"/>
        <v>0</v>
      </c>
      <c r="Q92" s="81">
        <f t="shared" si="25"/>
        <v>0.79498903508771923</v>
      </c>
    </row>
    <row r="93" spans="1:17" s="82" customFormat="1" ht="18.75" customHeight="1" x14ac:dyDescent="0.25">
      <c r="A93" s="44">
        <v>293</v>
      </c>
      <c r="B93" s="26" t="s">
        <v>177</v>
      </c>
      <c r="C93" s="27">
        <v>0</v>
      </c>
      <c r="D93" s="27">
        <v>604</v>
      </c>
      <c r="E93" s="27">
        <v>604</v>
      </c>
      <c r="F93" s="27">
        <v>604</v>
      </c>
      <c r="G93" s="27">
        <v>0</v>
      </c>
      <c r="H93" s="27">
        <v>0</v>
      </c>
      <c r="I93" s="27">
        <v>301.52</v>
      </c>
      <c r="J93" s="21">
        <f t="shared" si="23"/>
        <v>302.48</v>
      </c>
      <c r="K93" s="30">
        <f t="shared" si="22"/>
        <v>302.48</v>
      </c>
      <c r="L93" s="27">
        <f t="shared" si="28"/>
        <v>0</v>
      </c>
      <c r="M93" s="27">
        <v>301.52</v>
      </c>
      <c r="N93" s="27">
        <f t="shared" si="24"/>
        <v>0</v>
      </c>
      <c r="O93" s="83">
        <f t="shared" si="20"/>
        <v>0.49920529801324498</v>
      </c>
      <c r="P93" s="39">
        <f t="shared" si="26"/>
        <v>0</v>
      </c>
      <c r="Q93" s="81">
        <f t="shared" si="25"/>
        <v>0.49920529801324498</v>
      </c>
    </row>
    <row r="94" spans="1:17" s="82" customFormat="1" ht="18.75" customHeight="1" x14ac:dyDescent="0.25">
      <c r="A94" s="44">
        <v>296</v>
      </c>
      <c r="B94" s="26" t="s">
        <v>178</v>
      </c>
      <c r="C94" s="27">
        <v>0</v>
      </c>
      <c r="D94" s="27">
        <v>112</v>
      </c>
      <c r="E94" s="27">
        <v>112</v>
      </c>
      <c r="F94" s="27">
        <v>112</v>
      </c>
      <c r="G94" s="27">
        <v>0</v>
      </c>
      <c r="H94" s="27">
        <v>0</v>
      </c>
      <c r="I94" s="27">
        <v>0</v>
      </c>
      <c r="J94" s="21">
        <f t="shared" si="23"/>
        <v>112</v>
      </c>
      <c r="K94" s="30">
        <f t="shared" si="22"/>
        <v>112</v>
      </c>
      <c r="L94" s="27">
        <f t="shared" si="28"/>
        <v>0</v>
      </c>
      <c r="M94" s="27">
        <v>0</v>
      </c>
      <c r="N94" s="27">
        <f t="shared" si="24"/>
        <v>0</v>
      </c>
      <c r="O94" s="83">
        <f t="shared" si="20"/>
        <v>0</v>
      </c>
      <c r="P94" s="39">
        <f t="shared" si="26"/>
        <v>0</v>
      </c>
      <c r="Q94" s="81">
        <f t="shared" si="25"/>
        <v>0</v>
      </c>
    </row>
    <row r="95" spans="1:17" s="82" customFormat="1" ht="18.75" customHeight="1" x14ac:dyDescent="0.25">
      <c r="A95" s="44">
        <v>298</v>
      </c>
      <c r="B95" s="26" t="s">
        <v>149</v>
      </c>
      <c r="C95" s="27">
        <v>0</v>
      </c>
      <c r="D95" s="27">
        <v>7421</v>
      </c>
      <c r="E95" s="27">
        <v>7421</v>
      </c>
      <c r="F95" s="27">
        <v>7421</v>
      </c>
      <c r="G95" s="27">
        <v>0</v>
      </c>
      <c r="H95" s="27">
        <v>0</v>
      </c>
      <c r="I95" s="27">
        <v>1947.52</v>
      </c>
      <c r="J95" s="21">
        <f t="shared" si="23"/>
        <v>5473.48</v>
      </c>
      <c r="K95" s="30">
        <f>SUM(E95-H95-I95)</f>
        <v>5473.48</v>
      </c>
      <c r="L95" s="27">
        <f>SUM(E95-F95)</f>
        <v>0</v>
      </c>
      <c r="M95" s="27">
        <v>1947.52</v>
      </c>
      <c r="N95" s="27">
        <f>SUM(I95-M95)</f>
        <v>0</v>
      </c>
      <c r="O95" s="83">
        <f>SUM(I95/F95*100%)</f>
        <v>0.26243363428109417</v>
      </c>
      <c r="P95" s="39">
        <f>SUM(H95/E95)</f>
        <v>0</v>
      </c>
      <c r="Q95" s="81">
        <f>SUM(I95/E95*100%)</f>
        <v>0.26243363428109417</v>
      </c>
    </row>
    <row r="96" spans="1:17" s="82" customFormat="1" ht="18.75" customHeight="1" x14ac:dyDescent="0.25">
      <c r="A96" s="76"/>
      <c r="B96" s="77" t="s">
        <v>150</v>
      </c>
      <c r="C96" s="78">
        <f>SUM(C97:C103)</f>
        <v>140030</v>
      </c>
      <c r="D96" s="78">
        <f>SUM(D97:D104)</f>
        <v>-1885</v>
      </c>
      <c r="E96" s="78">
        <f>SUM(E97:E104)</f>
        <v>138145</v>
      </c>
      <c r="F96" s="78">
        <f>SUM(F97:F104)</f>
        <v>103255</v>
      </c>
      <c r="G96" s="78">
        <v>0</v>
      </c>
      <c r="H96" s="78">
        <f>SUM(H97:H104)</f>
        <v>0</v>
      </c>
      <c r="I96" s="78">
        <f>SUM(I97:I104)</f>
        <v>17972.02</v>
      </c>
      <c r="J96" s="78">
        <f>SUM(F96-I96)</f>
        <v>85282.98</v>
      </c>
      <c r="K96" s="78">
        <f>SUM(E96-G96-I96)</f>
        <v>120172.98</v>
      </c>
      <c r="L96" s="78">
        <f t="shared" si="28"/>
        <v>34890</v>
      </c>
      <c r="M96" s="78">
        <f>SUM(M97:M104)</f>
        <v>915</v>
      </c>
      <c r="N96" s="78">
        <f>SUM(I96-M96)</f>
        <v>17057.02</v>
      </c>
      <c r="O96" s="80">
        <f t="shared" si="20"/>
        <v>0.17405471889981114</v>
      </c>
      <c r="P96" s="43">
        <f>SUM(H96/E96)</f>
        <v>0</v>
      </c>
      <c r="Q96" s="81">
        <f t="shared" ref="Q96:Q103" si="29">SUM(I96/F96*100%)</f>
        <v>0.17405471889981114</v>
      </c>
    </row>
    <row r="97" spans="1:17" s="82" customFormat="1" ht="18.75" customHeight="1" x14ac:dyDescent="0.25">
      <c r="A97" s="25" t="s">
        <v>180</v>
      </c>
      <c r="B97" s="86" t="s">
        <v>151</v>
      </c>
      <c r="C97" s="27">
        <v>28500</v>
      </c>
      <c r="D97" s="27">
        <v>-2885</v>
      </c>
      <c r="E97" s="27">
        <f t="shared" ref="E97:E102" si="30">SUM(C97+D97)</f>
        <v>25615</v>
      </c>
      <c r="F97" s="27">
        <v>18115</v>
      </c>
      <c r="G97" s="27">
        <v>0</v>
      </c>
      <c r="H97" s="27">
        <v>0</v>
      </c>
      <c r="I97" s="27">
        <v>0</v>
      </c>
      <c r="J97" s="21">
        <f>F97-I97-G97</f>
        <v>18115</v>
      </c>
      <c r="K97" s="30">
        <f t="shared" ref="K97:K104" si="31">SUM(E97-H97-I97)</f>
        <v>25615</v>
      </c>
      <c r="L97" s="27">
        <f t="shared" si="28"/>
        <v>7500</v>
      </c>
      <c r="M97" s="27">
        <v>0</v>
      </c>
      <c r="N97" s="27">
        <f t="shared" ref="N97:N111" si="32">SUM(I97-M97)</f>
        <v>0</v>
      </c>
      <c r="O97" s="83">
        <f t="shared" si="20"/>
        <v>0</v>
      </c>
      <c r="P97" s="39">
        <f>SUM(H97/E97)</f>
        <v>0</v>
      </c>
      <c r="Q97" s="87">
        <f t="shared" si="29"/>
        <v>0</v>
      </c>
    </row>
    <row r="98" spans="1:17" s="82" customFormat="1" ht="18.75" customHeight="1" x14ac:dyDescent="0.25">
      <c r="A98" s="25">
        <v>314</v>
      </c>
      <c r="B98" s="86" t="s">
        <v>152</v>
      </c>
      <c r="C98" s="27">
        <v>28500</v>
      </c>
      <c r="D98" s="27"/>
      <c r="E98" s="27">
        <f t="shared" si="30"/>
        <v>28500</v>
      </c>
      <c r="F98" s="27">
        <v>28500</v>
      </c>
      <c r="G98" s="27">
        <v>0</v>
      </c>
      <c r="H98" s="27">
        <v>0</v>
      </c>
      <c r="I98" s="27">
        <v>0</v>
      </c>
      <c r="J98" s="21">
        <f t="shared" ref="J98:J103" si="33">F98-I98-G98</f>
        <v>28500</v>
      </c>
      <c r="K98" s="30">
        <f t="shared" si="31"/>
        <v>28500</v>
      </c>
      <c r="L98" s="27">
        <f t="shared" si="28"/>
        <v>0</v>
      </c>
      <c r="M98" s="27">
        <v>0</v>
      </c>
      <c r="N98" s="27">
        <f t="shared" si="32"/>
        <v>0</v>
      </c>
      <c r="O98" s="83">
        <f t="shared" si="20"/>
        <v>0</v>
      </c>
      <c r="P98" s="39">
        <f t="shared" ref="P98:P104" si="34">SUM(H98/E98)</f>
        <v>0</v>
      </c>
      <c r="Q98" s="87">
        <f t="shared" si="29"/>
        <v>0</v>
      </c>
    </row>
    <row r="99" spans="1:17" s="82" customFormat="1" ht="18.75" customHeight="1" x14ac:dyDescent="0.25">
      <c r="A99" s="25">
        <v>320</v>
      </c>
      <c r="B99" s="86" t="s">
        <v>153</v>
      </c>
      <c r="C99" s="27">
        <v>380</v>
      </c>
      <c r="D99" s="27">
        <v>1000</v>
      </c>
      <c r="E99" s="27">
        <f t="shared" si="30"/>
        <v>1380</v>
      </c>
      <c r="F99" s="27">
        <v>1140</v>
      </c>
      <c r="G99" s="27">
        <v>0</v>
      </c>
      <c r="H99" s="27">
        <v>0</v>
      </c>
      <c r="I99" s="27">
        <v>846.37</v>
      </c>
      <c r="J99" s="21">
        <f t="shared" si="33"/>
        <v>293.63</v>
      </c>
      <c r="K99" s="30">
        <f t="shared" si="31"/>
        <v>533.63</v>
      </c>
      <c r="L99" s="27">
        <f t="shared" si="28"/>
        <v>240</v>
      </c>
      <c r="M99" s="27">
        <v>0</v>
      </c>
      <c r="N99" s="27">
        <f t="shared" si="32"/>
        <v>846.37</v>
      </c>
      <c r="O99" s="83">
        <f t="shared" si="20"/>
        <v>0.7424298245614035</v>
      </c>
      <c r="P99" s="39">
        <f t="shared" si="34"/>
        <v>0</v>
      </c>
      <c r="Q99" s="87">
        <f t="shared" si="29"/>
        <v>0.7424298245614035</v>
      </c>
    </row>
    <row r="100" spans="1:17" s="82" customFormat="1" ht="18.75" customHeight="1" x14ac:dyDescent="0.25">
      <c r="A100" s="25" t="s">
        <v>154</v>
      </c>
      <c r="B100" s="86" t="s">
        <v>155</v>
      </c>
      <c r="C100" s="27">
        <v>1900</v>
      </c>
      <c r="D100" s="27"/>
      <c r="E100" s="27">
        <f t="shared" si="30"/>
        <v>1900</v>
      </c>
      <c r="F100" s="27">
        <v>1000</v>
      </c>
      <c r="G100" s="27">
        <v>0</v>
      </c>
      <c r="H100" s="27">
        <v>0</v>
      </c>
      <c r="I100" s="27">
        <v>0</v>
      </c>
      <c r="J100" s="21">
        <f t="shared" si="33"/>
        <v>1000</v>
      </c>
      <c r="K100" s="30">
        <f t="shared" si="31"/>
        <v>1900</v>
      </c>
      <c r="L100" s="27">
        <f t="shared" si="28"/>
        <v>900</v>
      </c>
      <c r="M100" s="27">
        <v>0</v>
      </c>
      <c r="N100" s="27">
        <f t="shared" si="32"/>
        <v>0</v>
      </c>
      <c r="O100" s="83">
        <f t="shared" si="20"/>
        <v>0</v>
      </c>
      <c r="P100" s="39">
        <f t="shared" si="34"/>
        <v>0</v>
      </c>
      <c r="Q100" s="87">
        <f t="shared" si="29"/>
        <v>0</v>
      </c>
    </row>
    <row r="101" spans="1:17" s="82" customFormat="1" ht="18.75" customHeight="1" x14ac:dyDescent="0.25">
      <c r="A101" s="25" t="s">
        <v>156</v>
      </c>
      <c r="B101" s="86" t="s">
        <v>157</v>
      </c>
      <c r="C101" s="27">
        <v>33250</v>
      </c>
      <c r="D101" s="27"/>
      <c r="E101" s="27">
        <f t="shared" si="30"/>
        <v>33250</v>
      </c>
      <c r="F101" s="27">
        <v>21000</v>
      </c>
      <c r="G101" s="27">
        <v>0</v>
      </c>
      <c r="H101" s="27">
        <v>0</v>
      </c>
      <c r="I101" s="27">
        <v>0</v>
      </c>
      <c r="J101" s="21">
        <f t="shared" si="33"/>
        <v>21000</v>
      </c>
      <c r="K101" s="30">
        <f t="shared" si="31"/>
        <v>33250</v>
      </c>
      <c r="L101" s="27">
        <f t="shared" si="28"/>
        <v>12250</v>
      </c>
      <c r="M101" s="27">
        <v>0</v>
      </c>
      <c r="N101" s="27">
        <f t="shared" si="32"/>
        <v>0</v>
      </c>
      <c r="O101" s="83">
        <f t="shared" si="20"/>
        <v>0</v>
      </c>
      <c r="P101" s="39">
        <f t="shared" si="34"/>
        <v>0</v>
      </c>
      <c r="Q101" s="87">
        <f t="shared" si="29"/>
        <v>0</v>
      </c>
    </row>
    <row r="102" spans="1:17" s="82" customFormat="1" ht="18.75" customHeight="1" x14ac:dyDescent="0.25">
      <c r="A102" s="25" t="s">
        <v>158</v>
      </c>
      <c r="B102" s="86" t="s">
        <v>150</v>
      </c>
      <c r="C102" s="27">
        <v>9500</v>
      </c>
      <c r="D102" s="27"/>
      <c r="E102" s="27">
        <f t="shared" si="30"/>
        <v>9500</v>
      </c>
      <c r="F102" s="27">
        <v>6500</v>
      </c>
      <c r="G102" s="27">
        <v>0</v>
      </c>
      <c r="H102" s="27">
        <v>0</v>
      </c>
      <c r="I102" s="27">
        <v>1540.8</v>
      </c>
      <c r="J102" s="21">
        <f t="shared" si="33"/>
        <v>4959.2</v>
      </c>
      <c r="K102" s="30">
        <f t="shared" si="31"/>
        <v>7959.2</v>
      </c>
      <c r="L102" s="27">
        <f t="shared" si="28"/>
        <v>3000</v>
      </c>
      <c r="M102" s="27">
        <v>0</v>
      </c>
      <c r="N102" s="27">
        <f t="shared" si="32"/>
        <v>1540.8</v>
      </c>
      <c r="O102" s="83">
        <f t="shared" si="20"/>
        <v>0.23704615384615385</v>
      </c>
      <c r="P102" s="39">
        <f t="shared" si="34"/>
        <v>0</v>
      </c>
      <c r="Q102" s="87">
        <f t="shared" si="29"/>
        <v>0.23704615384615385</v>
      </c>
    </row>
    <row r="103" spans="1:17" s="82" customFormat="1" ht="18.75" customHeight="1" x14ac:dyDescent="0.25">
      <c r="A103" s="25">
        <v>380</v>
      </c>
      <c r="B103" s="86" t="s">
        <v>159</v>
      </c>
      <c r="C103" s="27">
        <v>38000</v>
      </c>
      <c r="D103" s="56"/>
      <c r="E103" s="27">
        <f>SUM(C103+D103)</f>
        <v>38000</v>
      </c>
      <c r="F103" s="27">
        <v>27000</v>
      </c>
      <c r="G103" s="27">
        <v>0</v>
      </c>
      <c r="H103" s="27">
        <v>0</v>
      </c>
      <c r="I103" s="27">
        <v>15584.85</v>
      </c>
      <c r="J103" s="21">
        <f t="shared" si="33"/>
        <v>11415.15</v>
      </c>
      <c r="K103" s="30">
        <f t="shared" si="31"/>
        <v>22415.15</v>
      </c>
      <c r="L103" s="27">
        <f t="shared" si="28"/>
        <v>11000</v>
      </c>
      <c r="M103" s="27">
        <v>915</v>
      </c>
      <c r="N103" s="27">
        <f t="shared" si="32"/>
        <v>14669.85</v>
      </c>
      <c r="O103" s="83">
        <f t="shared" si="20"/>
        <v>0.57721666666666671</v>
      </c>
      <c r="P103" s="39">
        <f t="shared" si="34"/>
        <v>0</v>
      </c>
      <c r="Q103" s="87">
        <f t="shared" si="29"/>
        <v>0.57721666666666671</v>
      </c>
    </row>
    <row r="104" spans="1:17" s="82" customFormat="1" ht="18.75" hidden="1" customHeight="1" x14ac:dyDescent="0.25">
      <c r="A104" s="25">
        <v>396</v>
      </c>
      <c r="B104" s="86" t="s">
        <v>160</v>
      </c>
      <c r="C104" s="27">
        <v>0</v>
      </c>
      <c r="D104" s="56"/>
      <c r="E104" s="27">
        <f>SUM(C104+D104)</f>
        <v>0</v>
      </c>
      <c r="F104" s="27">
        <v>0</v>
      </c>
      <c r="G104" s="27">
        <v>0</v>
      </c>
      <c r="H104" s="27">
        <v>0</v>
      </c>
      <c r="I104" s="27">
        <v>0</v>
      </c>
      <c r="J104" s="21">
        <f>F104-H104-I104</f>
        <v>0</v>
      </c>
      <c r="K104" s="30">
        <f t="shared" si="31"/>
        <v>0</v>
      </c>
      <c r="L104" s="27">
        <f t="shared" si="28"/>
        <v>0</v>
      </c>
      <c r="M104" s="27">
        <v>0</v>
      </c>
      <c r="N104" s="27">
        <f t="shared" si="32"/>
        <v>0</v>
      </c>
      <c r="O104" s="83" t="e">
        <f t="shared" si="20"/>
        <v>#DIV/0!</v>
      </c>
      <c r="P104" s="39" t="e">
        <f t="shared" si="34"/>
        <v>#DIV/0!</v>
      </c>
      <c r="Q104" s="87" t="e">
        <f>SUM(I104/F104*100%)</f>
        <v>#DIV/0!</v>
      </c>
    </row>
    <row r="105" spans="1:17" s="82" customFormat="1" ht="18.75" customHeight="1" x14ac:dyDescent="0.25">
      <c r="A105" s="25"/>
      <c r="B105" s="86"/>
      <c r="C105" s="27"/>
      <c r="D105" s="56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84"/>
      <c r="P105" s="39"/>
      <c r="Q105" s="85"/>
    </row>
    <row r="106" spans="1:17" s="82" customFormat="1" ht="18.75" customHeight="1" x14ac:dyDescent="0.25">
      <c r="A106" s="76"/>
      <c r="B106" s="77" t="s">
        <v>161</v>
      </c>
      <c r="C106" s="78">
        <f>SUM(C107:C111)</f>
        <v>351700</v>
      </c>
      <c r="D106" s="78">
        <f>SUM(D107)</f>
        <v>-15484</v>
      </c>
      <c r="E106" s="78">
        <f>SUM(E107:E111)</f>
        <v>337616</v>
      </c>
      <c r="F106" s="78">
        <f>SUM(F107:F111)</f>
        <v>133116</v>
      </c>
      <c r="G106" s="78">
        <v>0</v>
      </c>
      <c r="H106" s="78">
        <f>SUM(H107:H111)</f>
        <v>0</v>
      </c>
      <c r="I106" s="88">
        <f>SUM(I107:I111)</f>
        <v>3277</v>
      </c>
      <c r="J106" s="78">
        <f>SUM(F106-I106)</f>
        <v>129839</v>
      </c>
      <c r="K106" s="78">
        <f>SUM(E106-G106-I106)</f>
        <v>334339</v>
      </c>
      <c r="L106" s="78">
        <f t="shared" ref="L106:L111" si="35">SUM(E106-F106)</f>
        <v>204500</v>
      </c>
      <c r="M106" s="78">
        <f>SUM(M107:M111)</f>
        <v>700</v>
      </c>
      <c r="N106" s="78">
        <f>SUM(I106-M106)</f>
        <v>2577</v>
      </c>
      <c r="O106" s="80">
        <f t="shared" si="20"/>
        <v>2.4617626731572462E-2</v>
      </c>
      <c r="P106" s="43">
        <f t="shared" ref="P106:P111" si="36">SUM(H106/E106)</f>
        <v>0</v>
      </c>
      <c r="Q106" s="81">
        <f t="shared" ref="Q106:Q111" si="37">SUM(I106/F106*100%)</f>
        <v>2.4617626731572462E-2</v>
      </c>
    </row>
    <row r="107" spans="1:17" s="82" customFormat="1" ht="18.75" customHeight="1" x14ac:dyDescent="0.25">
      <c r="A107" s="44" t="s">
        <v>162</v>
      </c>
      <c r="B107" s="26" t="s">
        <v>163</v>
      </c>
      <c r="C107" s="27">
        <v>60000</v>
      </c>
      <c r="D107" s="27">
        <v>-15484</v>
      </c>
      <c r="E107" s="27">
        <f>SUM(C107+D107)</f>
        <v>44516</v>
      </c>
      <c r="F107" s="27">
        <v>14516</v>
      </c>
      <c r="G107" s="27">
        <v>0</v>
      </c>
      <c r="H107" s="27">
        <v>0</v>
      </c>
      <c r="I107" s="27">
        <v>2577</v>
      </c>
      <c r="J107" s="21">
        <f>F107-I107-G107</f>
        <v>11939</v>
      </c>
      <c r="K107" s="30">
        <f>SUM(E107-H107-I107)</f>
        <v>41939</v>
      </c>
      <c r="L107" s="27">
        <f t="shared" si="35"/>
        <v>30000</v>
      </c>
      <c r="M107" s="27">
        <v>0</v>
      </c>
      <c r="N107" s="27">
        <f t="shared" si="32"/>
        <v>2577</v>
      </c>
      <c r="O107" s="83">
        <f t="shared" si="20"/>
        <v>0.1775282446955084</v>
      </c>
      <c r="P107" s="43">
        <f t="shared" si="36"/>
        <v>0</v>
      </c>
      <c r="Q107" s="87">
        <f t="shared" si="37"/>
        <v>0.1775282446955084</v>
      </c>
    </row>
    <row r="108" spans="1:17" s="82" customFormat="1" ht="18.75" customHeight="1" x14ac:dyDescent="0.25">
      <c r="A108" s="44" t="s">
        <v>164</v>
      </c>
      <c r="B108" s="26" t="s">
        <v>165</v>
      </c>
      <c r="C108" s="27">
        <v>20000</v>
      </c>
      <c r="D108" s="27"/>
      <c r="E108" s="27">
        <f>SUM(C108+D108)</f>
        <v>20000</v>
      </c>
      <c r="F108" s="27">
        <v>10000</v>
      </c>
      <c r="G108" s="27">
        <v>0</v>
      </c>
      <c r="H108" s="27">
        <v>0</v>
      </c>
      <c r="I108" s="27">
        <v>0</v>
      </c>
      <c r="J108" s="21">
        <f>F108-I108-G108</f>
        <v>10000</v>
      </c>
      <c r="K108" s="30">
        <f>SUM(E108-H108-I108)</f>
        <v>20000</v>
      </c>
      <c r="L108" s="27">
        <f t="shared" si="35"/>
        <v>10000</v>
      </c>
      <c r="M108" s="27">
        <v>0</v>
      </c>
      <c r="N108" s="27">
        <f t="shared" si="32"/>
        <v>0</v>
      </c>
      <c r="O108" s="83">
        <f t="shared" si="20"/>
        <v>0</v>
      </c>
      <c r="P108" s="43">
        <f t="shared" si="36"/>
        <v>0</v>
      </c>
      <c r="Q108" s="87">
        <f t="shared" si="37"/>
        <v>0</v>
      </c>
    </row>
    <row r="109" spans="1:17" s="82" customFormat="1" ht="18.75" customHeight="1" x14ac:dyDescent="0.25">
      <c r="A109" s="44">
        <v>641</v>
      </c>
      <c r="B109" s="26" t="s">
        <v>166</v>
      </c>
      <c r="C109" s="27">
        <v>21700</v>
      </c>
      <c r="D109" s="27"/>
      <c r="E109" s="27">
        <f>SUM(C109+D109)</f>
        <v>21700</v>
      </c>
      <c r="F109" s="27">
        <v>7200</v>
      </c>
      <c r="G109" s="27">
        <v>0</v>
      </c>
      <c r="H109" s="27">
        <v>0</v>
      </c>
      <c r="I109" s="27">
        <v>0</v>
      </c>
      <c r="J109" s="21">
        <f>F109-I109-G109</f>
        <v>7200</v>
      </c>
      <c r="K109" s="30">
        <f>SUM(E109-H109-I109)</f>
        <v>21700</v>
      </c>
      <c r="L109" s="27">
        <f t="shared" si="35"/>
        <v>14500</v>
      </c>
      <c r="M109" s="27">
        <v>0</v>
      </c>
      <c r="N109" s="78">
        <f t="shared" si="32"/>
        <v>0</v>
      </c>
      <c r="O109" s="83">
        <f t="shared" si="20"/>
        <v>0</v>
      </c>
      <c r="P109" s="43">
        <f t="shared" si="36"/>
        <v>0</v>
      </c>
      <c r="Q109" s="87">
        <f t="shared" si="37"/>
        <v>0</v>
      </c>
    </row>
    <row r="110" spans="1:17" s="82" customFormat="1" ht="18.75" customHeight="1" x14ac:dyDescent="0.25">
      <c r="A110" s="104">
        <v>669</v>
      </c>
      <c r="B110" s="105" t="s">
        <v>167</v>
      </c>
      <c r="C110" s="36">
        <v>250000</v>
      </c>
      <c r="D110" s="106"/>
      <c r="E110" s="27">
        <f>SUM(C110+D110)</f>
        <v>250000</v>
      </c>
      <c r="F110" s="36">
        <v>100000</v>
      </c>
      <c r="G110" s="106">
        <v>0</v>
      </c>
      <c r="H110" s="106">
        <v>0</v>
      </c>
      <c r="I110" s="27">
        <v>0</v>
      </c>
      <c r="J110" s="21">
        <f>F110-I110-G110</f>
        <v>100000</v>
      </c>
      <c r="K110" s="30">
        <f>SUM(E110-H110-I110)</f>
        <v>250000</v>
      </c>
      <c r="L110" s="27">
        <f t="shared" si="35"/>
        <v>150000</v>
      </c>
      <c r="M110" s="27">
        <v>0</v>
      </c>
      <c r="N110" s="78">
        <f>SUM(I110-M110)</f>
        <v>0</v>
      </c>
      <c r="O110" s="84">
        <f>SUM(I110/F110*100%)</f>
        <v>0</v>
      </c>
      <c r="P110" s="43">
        <f t="shared" si="36"/>
        <v>0</v>
      </c>
      <c r="Q110" s="87">
        <f t="shared" si="37"/>
        <v>0</v>
      </c>
    </row>
    <row r="111" spans="1:17" s="82" customFormat="1" ht="18.75" customHeight="1" thickBot="1" x14ac:dyDescent="0.3">
      <c r="A111" s="89">
        <v>693</v>
      </c>
      <c r="B111" s="90" t="s">
        <v>179</v>
      </c>
      <c r="C111" s="91">
        <v>0</v>
      </c>
      <c r="D111" s="92">
        <v>1400</v>
      </c>
      <c r="E111" s="58">
        <f>SUM(C111+D111)</f>
        <v>1400</v>
      </c>
      <c r="F111" s="91">
        <v>1400</v>
      </c>
      <c r="G111" s="92">
        <v>0</v>
      </c>
      <c r="H111" s="92">
        <v>0</v>
      </c>
      <c r="I111" s="58">
        <v>700</v>
      </c>
      <c r="J111" s="60">
        <f>F111-I111-G111</f>
        <v>700</v>
      </c>
      <c r="K111" s="61">
        <f>SUM(E111-H111-I111)</f>
        <v>700</v>
      </c>
      <c r="L111" s="58">
        <f t="shared" si="35"/>
        <v>0</v>
      </c>
      <c r="M111" s="58">
        <v>700</v>
      </c>
      <c r="N111" s="93">
        <f t="shared" si="32"/>
        <v>0</v>
      </c>
      <c r="O111" s="94">
        <f t="shared" si="20"/>
        <v>0.5</v>
      </c>
      <c r="P111" s="95">
        <f t="shared" si="36"/>
        <v>0</v>
      </c>
      <c r="Q111" s="96">
        <f t="shared" si="37"/>
        <v>0.5</v>
      </c>
    </row>
    <row r="112" spans="1:17" ht="18.75" x14ac:dyDescent="0.3">
      <c r="A112" s="97" t="s">
        <v>168</v>
      </c>
      <c r="B112" s="98"/>
      <c r="C112" s="99"/>
      <c r="D112" s="99"/>
      <c r="E112" s="99"/>
      <c r="F112" s="99"/>
      <c r="G112" s="99"/>
      <c r="H112" s="99"/>
      <c r="I112" s="99"/>
      <c r="J112" s="99"/>
      <c r="K112" s="107"/>
      <c r="L112" s="99"/>
      <c r="M112" s="107"/>
      <c r="N112" s="99"/>
      <c r="O112" s="99"/>
      <c r="P112" s="99"/>
      <c r="Q112" s="100"/>
    </row>
    <row r="113" spans="1:1" x14ac:dyDescent="0.25">
      <c r="A113" s="97" t="s">
        <v>169</v>
      </c>
    </row>
  </sheetData>
  <mergeCells count="10">
    <mergeCell ref="A57:Q57"/>
    <mergeCell ref="A58:Q58"/>
    <mergeCell ref="A59:Q59"/>
    <mergeCell ref="A60:Q60"/>
    <mergeCell ref="A1:Q1"/>
    <mergeCell ref="A2:Q2"/>
    <mergeCell ref="A3:Q3"/>
    <mergeCell ref="A4:Q4"/>
    <mergeCell ref="A5:Q5"/>
    <mergeCell ref="A56:Q56"/>
  </mergeCells>
  <pageMargins left="0.7" right="0.7" top="0.75" bottom="0.75" header="0.3" footer="0.3"/>
  <pageSetup paperSize="5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- 2018</vt:lpstr>
      <vt:lpstr>'ABRIL - 2018'!Área_de_impresión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2018-03-07T18:59:24Z</cp:lastPrinted>
  <dcterms:created xsi:type="dcterms:W3CDTF">2018-02-05T20:52:25Z</dcterms:created>
  <dcterms:modified xsi:type="dcterms:W3CDTF">2018-05-09T14:31:56Z</dcterms:modified>
</cp:coreProperties>
</file>