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85"/>
  </bookViews>
  <sheets>
    <sheet name="MAYO - 2018" sheetId="2" r:id="rId1"/>
  </sheets>
  <definedNames>
    <definedName name="_xlnm.Print_Area" localSheetId="0">'MAYO - 2018'!$A$1:$Q$112</definedName>
  </definedNames>
  <calcPr calcId="145621"/>
</workbook>
</file>

<file path=xl/calcChain.xml><?xml version="1.0" encoding="utf-8"?>
<calcChain xmlns="http://schemas.openxmlformats.org/spreadsheetml/2006/main">
  <c r="Q110" i="2" l="1"/>
  <c r="P110" i="2"/>
  <c r="O110" i="2"/>
  <c r="N110" i="2"/>
  <c r="L110" i="2"/>
  <c r="K110" i="2"/>
  <c r="J110" i="2"/>
  <c r="E110" i="2"/>
  <c r="Q109" i="2"/>
  <c r="P109" i="2"/>
  <c r="O109" i="2"/>
  <c r="N109" i="2"/>
  <c r="L109" i="2"/>
  <c r="K109" i="2"/>
  <c r="J109" i="2"/>
  <c r="E109" i="2"/>
  <c r="Q108" i="2"/>
  <c r="P108" i="2"/>
  <c r="O108" i="2"/>
  <c r="N108" i="2"/>
  <c r="L108" i="2"/>
  <c r="K108" i="2"/>
  <c r="J108" i="2"/>
  <c r="E108" i="2"/>
  <c r="Q107" i="2"/>
  <c r="P107" i="2"/>
  <c r="O107" i="2"/>
  <c r="N107" i="2"/>
  <c r="L107" i="2"/>
  <c r="K107" i="2"/>
  <c r="J107" i="2"/>
  <c r="E107" i="2"/>
  <c r="Q106" i="2"/>
  <c r="P106" i="2"/>
  <c r="O106" i="2"/>
  <c r="N106" i="2"/>
  <c r="L106" i="2"/>
  <c r="K106" i="2"/>
  <c r="J106" i="2"/>
  <c r="E106" i="2"/>
  <c r="M105" i="2"/>
  <c r="L105" i="2"/>
  <c r="I105" i="2"/>
  <c r="Q105" i="2" s="1"/>
  <c r="H105" i="2"/>
  <c r="P105" i="2" s="1"/>
  <c r="F105" i="2"/>
  <c r="J105" i="2" s="1"/>
  <c r="E105" i="2"/>
  <c r="K105" i="2" s="1"/>
  <c r="D105" i="2"/>
  <c r="C105" i="2"/>
  <c r="N103" i="2"/>
  <c r="K103" i="2"/>
  <c r="J103" i="2"/>
  <c r="E103" i="2"/>
  <c r="L103" i="2" s="1"/>
  <c r="Q102" i="2"/>
  <c r="P102" i="2"/>
  <c r="O102" i="2"/>
  <c r="N102" i="2"/>
  <c r="K102" i="2"/>
  <c r="J102" i="2"/>
  <c r="E102" i="2"/>
  <c r="L102" i="2" s="1"/>
  <c r="Q101" i="2"/>
  <c r="P101" i="2"/>
  <c r="O101" i="2"/>
  <c r="N101" i="2"/>
  <c r="K101" i="2"/>
  <c r="J101" i="2"/>
  <c r="E101" i="2"/>
  <c r="L101" i="2" s="1"/>
  <c r="Q100" i="2"/>
  <c r="P100" i="2"/>
  <c r="O100" i="2"/>
  <c r="N100" i="2"/>
  <c r="K100" i="2"/>
  <c r="J100" i="2"/>
  <c r="E100" i="2"/>
  <c r="L100" i="2" s="1"/>
  <c r="Q99" i="2"/>
  <c r="P99" i="2"/>
  <c r="O99" i="2"/>
  <c r="N99" i="2"/>
  <c r="K99" i="2"/>
  <c r="J99" i="2"/>
  <c r="E99" i="2"/>
  <c r="L99" i="2" s="1"/>
  <c r="Q98" i="2"/>
  <c r="P98" i="2"/>
  <c r="O98" i="2"/>
  <c r="N98" i="2"/>
  <c r="K98" i="2"/>
  <c r="J98" i="2"/>
  <c r="E98" i="2"/>
  <c r="L98" i="2" s="1"/>
  <c r="Q97" i="2"/>
  <c r="P97" i="2"/>
  <c r="O97" i="2"/>
  <c r="N97" i="2"/>
  <c r="K97" i="2"/>
  <c r="J97" i="2"/>
  <c r="E97" i="2"/>
  <c r="L97" i="2" s="1"/>
  <c r="Q96" i="2"/>
  <c r="P96" i="2"/>
  <c r="O96" i="2"/>
  <c r="N96" i="2"/>
  <c r="K96" i="2"/>
  <c r="J96" i="2"/>
  <c r="E96" i="2"/>
  <c r="L96" i="2" s="1"/>
  <c r="M95" i="2"/>
  <c r="K95" i="2"/>
  <c r="I95" i="2"/>
  <c r="N95" i="2" s="1"/>
  <c r="H95" i="2"/>
  <c r="P95" i="2" s="1"/>
  <c r="F95" i="2"/>
  <c r="L95" i="2" s="1"/>
  <c r="E95" i="2"/>
  <c r="D95" i="2"/>
  <c r="C95" i="2"/>
  <c r="Q94" i="2"/>
  <c r="P94" i="2"/>
  <c r="O94" i="2"/>
  <c r="N94" i="2"/>
  <c r="L94" i="2"/>
  <c r="K94" i="2"/>
  <c r="J94" i="2"/>
  <c r="N93" i="2"/>
  <c r="L93" i="2"/>
  <c r="K93" i="2"/>
  <c r="J93" i="2"/>
  <c r="Q92" i="2"/>
  <c r="P92" i="2"/>
  <c r="O92" i="2"/>
  <c r="N92" i="2"/>
  <c r="L92" i="2"/>
  <c r="K92" i="2"/>
  <c r="J92" i="2"/>
  <c r="Q91" i="2"/>
  <c r="P91" i="2"/>
  <c r="O91" i="2"/>
  <c r="N91" i="2"/>
  <c r="L91" i="2"/>
  <c r="K91" i="2"/>
  <c r="J91" i="2"/>
  <c r="Q90" i="2"/>
  <c r="P90" i="2"/>
  <c r="O90" i="2"/>
  <c r="N90" i="2"/>
  <c r="L90" i="2"/>
  <c r="K90" i="2"/>
  <c r="J90" i="2"/>
  <c r="O89" i="2"/>
  <c r="N89" i="2"/>
  <c r="J89" i="2"/>
  <c r="E89" i="2"/>
  <c r="Q89" i="2" s="1"/>
  <c r="O88" i="2"/>
  <c r="N88" i="2"/>
  <c r="J88" i="2"/>
  <c r="E88" i="2"/>
  <c r="Q88" i="2" s="1"/>
  <c r="O87" i="2"/>
  <c r="N87" i="2"/>
  <c r="J87" i="2"/>
  <c r="E87" i="2"/>
  <c r="Q87" i="2" s="1"/>
  <c r="O86" i="2"/>
  <c r="N86" i="2"/>
  <c r="J86" i="2"/>
  <c r="E86" i="2"/>
  <c r="Q86" i="2" s="1"/>
  <c r="O85" i="2"/>
  <c r="N85" i="2"/>
  <c r="J85" i="2"/>
  <c r="E85" i="2"/>
  <c r="Q85" i="2" s="1"/>
  <c r="O84" i="2"/>
  <c r="N84" i="2"/>
  <c r="J84" i="2"/>
  <c r="E84" i="2"/>
  <c r="Q84" i="2" s="1"/>
  <c r="O83" i="2"/>
  <c r="N83" i="2"/>
  <c r="J83" i="2"/>
  <c r="E83" i="2"/>
  <c r="Q83" i="2" s="1"/>
  <c r="N82" i="2"/>
  <c r="J82" i="2"/>
  <c r="E82" i="2"/>
  <c r="L82" i="2" s="1"/>
  <c r="O81" i="2"/>
  <c r="N81" i="2"/>
  <c r="J81" i="2"/>
  <c r="E81" i="2"/>
  <c r="Q81" i="2" s="1"/>
  <c r="O80" i="2"/>
  <c r="N80" i="2"/>
  <c r="J80" i="2"/>
  <c r="E80" i="2"/>
  <c r="Q80" i="2" s="1"/>
  <c r="N79" i="2"/>
  <c r="K79" i="2"/>
  <c r="J79" i="2"/>
  <c r="E79" i="2"/>
  <c r="L79" i="2" s="1"/>
  <c r="P78" i="2"/>
  <c r="O78" i="2"/>
  <c r="N78" i="2"/>
  <c r="K78" i="2"/>
  <c r="J78" i="2"/>
  <c r="E78" i="2"/>
  <c r="Q78" i="2" s="1"/>
  <c r="P77" i="2"/>
  <c r="O77" i="2"/>
  <c r="N77" i="2"/>
  <c r="K77" i="2"/>
  <c r="J77" i="2"/>
  <c r="E77" i="2"/>
  <c r="Q77" i="2" s="1"/>
  <c r="P76" i="2"/>
  <c r="O76" i="2"/>
  <c r="N76" i="2"/>
  <c r="K76" i="2"/>
  <c r="J76" i="2"/>
  <c r="E76" i="2"/>
  <c r="Q76" i="2" s="1"/>
  <c r="P75" i="2"/>
  <c r="O75" i="2"/>
  <c r="N75" i="2"/>
  <c r="K75" i="2"/>
  <c r="J75" i="2"/>
  <c r="E75" i="2"/>
  <c r="Q75" i="2" s="1"/>
  <c r="P74" i="2"/>
  <c r="O74" i="2"/>
  <c r="N74" i="2"/>
  <c r="K74" i="2"/>
  <c r="J74" i="2"/>
  <c r="E74" i="2"/>
  <c r="Q74" i="2" s="1"/>
  <c r="P73" i="2"/>
  <c r="O73" i="2"/>
  <c r="N73" i="2"/>
  <c r="K73" i="2"/>
  <c r="J73" i="2"/>
  <c r="E73" i="2"/>
  <c r="Q73" i="2" s="1"/>
  <c r="P72" i="2"/>
  <c r="O72" i="2"/>
  <c r="N72" i="2"/>
  <c r="K72" i="2"/>
  <c r="J72" i="2"/>
  <c r="E72" i="2"/>
  <c r="Q72" i="2" s="1"/>
  <c r="P71" i="2"/>
  <c r="O71" i="2"/>
  <c r="N71" i="2"/>
  <c r="K71" i="2"/>
  <c r="J71" i="2"/>
  <c r="E71" i="2"/>
  <c r="Q71" i="2" s="1"/>
  <c r="P70" i="2"/>
  <c r="O70" i="2"/>
  <c r="N70" i="2"/>
  <c r="K70" i="2"/>
  <c r="J70" i="2"/>
  <c r="E70" i="2"/>
  <c r="Q70" i="2" s="1"/>
  <c r="P69" i="2"/>
  <c r="O69" i="2"/>
  <c r="N69" i="2"/>
  <c r="K69" i="2"/>
  <c r="J69" i="2"/>
  <c r="E69" i="2"/>
  <c r="Q69" i="2" s="1"/>
  <c r="P68" i="2"/>
  <c r="O68" i="2"/>
  <c r="N68" i="2"/>
  <c r="K68" i="2"/>
  <c r="J68" i="2"/>
  <c r="E68" i="2"/>
  <c r="Q68" i="2" s="1"/>
  <c r="P67" i="2"/>
  <c r="O67" i="2"/>
  <c r="N67" i="2"/>
  <c r="K67" i="2"/>
  <c r="J67" i="2"/>
  <c r="E67" i="2"/>
  <c r="Q67" i="2" s="1"/>
  <c r="P66" i="2"/>
  <c r="O66" i="2"/>
  <c r="N66" i="2"/>
  <c r="K66" i="2"/>
  <c r="J66" i="2"/>
  <c r="E66" i="2"/>
  <c r="Q66" i="2" s="1"/>
  <c r="P65" i="2"/>
  <c r="O65" i="2"/>
  <c r="N65" i="2"/>
  <c r="K65" i="2"/>
  <c r="J65" i="2"/>
  <c r="E65" i="2"/>
  <c r="Q65" i="2" s="1"/>
  <c r="N64" i="2"/>
  <c r="L64" i="2"/>
  <c r="K64" i="2"/>
  <c r="J64" i="2"/>
  <c r="P63" i="2"/>
  <c r="O63" i="2"/>
  <c r="N63" i="2"/>
  <c r="K63" i="2"/>
  <c r="J63" i="2"/>
  <c r="E63" i="2"/>
  <c r="Q63" i="2" s="1"/>
  <c r="P62" i="2"/>
  <c r="O62" i="2"/>
  <c r="N62" i="2"/>
  <c r="K62" i="2"/>
  <c r="J62" i="2"/>
  <c r="E62" i="2"/>
  <c r="Q62" i="2" s="1"/>
  <c r="M61" i="2"/>
  <c r="L61" i="2"/>
  <c r="K61" i="2"/>
  <c r="I61" i="2"/>
  <c r="N61" i="2" s="1"/>
  <c r="H61" i="2"/>
  <c r="P61" i="2" s="1"/>
  <c r="F61" i="2"/>
  <c r="O61" i="2" s="1"/>
  <c r="E61" i="2"/>
  <c r="D61" i="2"/>
  <c r="C61" i="2"/>
  <c r="Q52" i="2"/>
  <c r="P52" i="2"/>
  <c r="O52" i="2"/>
  <c r="N52" i="2"/>
  <c r="L52" i="2"/>
  <c r="K52" i="2"/>
  <c r="J52" i="2"/>
  <c r="Q51" i="2"/>
  <c r="P51" i="2"/>
  <c r="O51" i="2"/>
  <c r="N51" i="2"/>
  <c r="L51" i="2"/>
  <c r="K51" i="2"/>
  <c r="J51" i="2"/>
  <c r="Q50" i="2"/>
  <c r="P50" i="2"/>
  <c r="O50" i="2"/>
  <c r="N50" i="2"/>
  <c r="L50" i="2"/>
  <c r="K50" i="2"/>
  <c r="J50" i="2"/>
  <c r="Q49" i="2"/>
  <c r="P49" i="2"/>
  <c r="O49" i="2"/>
  <c r="N49" i="2"/>
  <c r="L49" i="2"/>
  <c r="K49" i="2"/>
  <c r="J49" i="2"/>
  <c r="Q48" i="2"/>
  <c r="P48" i="2"/>
  <c r="O48" i="2"/>
  <c r="N48" i="2"/>
  <c r="L48" i="2"/>
  <c r="K48" i="2"/>
  <c r="J48" i="2"/>
  <c r="Q47" i="2"/>
  <c r="P47" i="2"/>
  <c r="O47" i="2"/>
  <c r="N47" i="2"/>
  <c r="L47" i="2"/>
  <c r="K47" i="2"/>
  <c r="J47" i="2"/>
  <c r="E47" i="2"/>
  <c r="Q46" i="2"/>
  <c r="P46" i="2"/>
  <c r="O46" i="2"/>
  <c r="N46" i="2"/>
  <c r="L46" i="2"/>
  <c r="K46" i="2"/>
  <c r="J46" i="2"/>
  <c r="E46" i="2"/>
  <c r="Q45" i="2"/>
  <c r="P45" i="2"/>
  <c r="O45" i="2"/>
  <c r="N45" i="2"/>
  <c r="L45" i="2"/>
  <c r="K45" i="2"/>
  <c r="J45" i="2"/>
  <c r="E45" i="2"/>
  <c r="Q44" i="2"/>
  <c r="P44" i="2"/>
  <c r="O44" i="2"/>
  <c r="N44" i="2"/>
  <c r="L44" i="2"/>
  <c r="K44" i="2"/>
  <c r="J44" i="2"/>
  <c r="E44" i="2"/>
  <c r="Q43" i="2"/>
  <c r="P43" i="2"/>
  <c r="O43" i="2"/>
  <c r="N43" i="2"/>
  <c r="L43" i="2"/>
  <c r="K43" i="2"/>
  <c r="J43" i="2"/>
  <c r="E43" i="2"/>
  <c r="Q42" i="2"/>
  <c r="P42" i="2"/>
  <c r="O42" i="2"/>
  <c r="N42" i="2"/>
  <c r="L42" i="2"/>
  <c r="K42" i="2"/>
  <c r="J42" i="2"/>
  <c r="E42" i="2"/>
  <c r="Q41" i="2"/>
  <c r="P41" i="2"/>
  <c r="O41" i="2"/>
  <c r="N41" i="2"/>
  <c r="L41" i="2"/>
  <c r="K41" i="2"/>
  <c r="J41" i="2"/>
  <c r="E41" i="2"/>
  <c r="Q40" i="2"/>
  <c r="P40" i="2"/>
  <c r="O40" i="2"/>
  <c r="N40" i="2"/>
  <c r="L40" i="2"/>
  <c r="K40" i="2"/>
  <c r="J40" i="2"/>
  <c r="E40" i="2"/>
  <c r="Q39" i="2"/>
  <c r="P39" i="2"/>
  <c r="O39" i="2"/>
  <c r="N39" i="2"/>
  <c r="L39" i="2"/>
  <c r="K39" i="2"/>
  <c r="J39" i="2"/>
  <c r="E39" i="2"/>
  <c r="Q38" i="2"/>
  <c r="P38" i="2"/>
  <c r="O38" i="2"/>
  <c r="N38" i="2"/>
  <c r="L38" i="2"/>
  <c r="K38" i="2"/>
  <c r="J38" i="2"/>
  <c r="E38" i="2"/>
  <c r="Q37" i="2"/>
  <c r="P37" i="2"/>
  <c r="O37" i="2"/>
  <c r="N37" i="2"/>
  <c r="L37" i="2"/>
  <c r="K37" i="2"/>
  <c r="J37" i="2"/>
  <c r="E37" i="2"/>
  <c r="Q36" i="2"/>
  <c r="P36" i="2"/>
  <c r="O36" i="2"/>
  <c r="N36" i="2"/>
  <c r="L36" i="2"/>
  <c r="K36" i="2"/>
  <c r="J36" i="2"/>
  <c r="E36" i="2"/>
  <c r="Q35" i="2"/>
  <c r="P35" i="2"/>
  <c r="O35" i="2"/>
  <c r="N35" i="2"/>
  <c r="L35" i="2"/>
  <c r="K35" i="2"/>
  <c r="J35" i="2"/>
  <c r="E35" i="2"/>
  <c r="Q34" i="2"/>
  <c r="P34" i="2"/>
  <c r="O34" i="2"/>
  <c r="N34" i="2"/>
  <c r="L34" i="2"/>
  <c r="K34" i="2"/>
  <c r="J34" i="2"/>
  <c r="E34" i="2"/>
  <c r="Q33" i="2"/>
  <c r="P33" i="2"/>
  <c r="O33" i="2"/>
  <c r="N33" i="2"/>
  <c r="L33" i="2"/>
  <c r="K33" i="2"/>
  <c r="J33" i="2"/>
  <c r="E33" i="2"/>
  <c r="Q32" i="2"/>
  <c r="P32" i="2"/>
  <c r="O32" i="2"/>
  <c r="N32" i="2"/>
  <c r="L32" i="2"/>
  <c r="K32" i="2"/>
  <c r="J32" i="2"/>
  <c r="E32" i="2"/>
  <c r="Q31" i="2"/>
  <c r="P31" i="2"/>
  <c r="O31" i="2"/>
  <c r="N31" i="2"/>
  <c r="L31" i="2"/>
  <c r="K31" i="2"/>
  <c r="J31" i="2"/>
  <c r="E31" i="2"/>
  <c r="Q30" i="2"/>
  <c r="P30" i="2"/>
  <c r="O30" i="2"/>
  <c r="N30" i="2"/>
  <c r="L30" i="2"/>
  <c r="K30" i="2"/>
  <c r="J30" i="2"/>
  <c r="E30" i="2"/>
  <c r="Q29" i="2"/>
  <c r="P29" i="2"/>
  <c r="O29" i="2"/>
  <c r="N29" i="2"/>
  <c r="L29" i="2"/>
  <c r="K29" i="2"/>
  <c r="J29" i="2"/>
  <c r="E29" i="2"/>
  <c r="Q28" i="2"/>
  <c r="P28" i="2"/>
  <c r="O28" i="2"/>
  <c r="N28" i="2"/>
  <c r="L28" i="2"/>
  <c r="K28" i="2"/>
  <c r="J28" i="2"/>
  <c r="E28" i="2"/>
  <c r="Q27" i="2"/>
  <c r="P27" i="2"/>
  <c r="O27" i="2"/>
  <c r="N27" i="2"/>
  <c r="L27" i="2"/>
  <c r="K27" i="2"/>
  <c r="J27" i="2"/>
  <c r="E27" i="2"/>
  <c r="Q26" i="2"/>
  <c r="P26" i="2"/>
  <c r="O26" i="2"/>
  <c r="N26" i="2"/>
  <c r="L26" i="2"/>
  <c r="K26" i="2"/>
  <c r="J26" i="2"/>
  <c r="E26" i="2"/>
  <c r="Q25" i="2"/>
  <c r="P25" i="2"/>
  <c r="O25" i="2"/>
  <c r="N25" i="2"/>
  <c r="L25" i="2"/>
  <c r="K25" i="2"/>
  <c r="J25" i="2"/>
  <c r="E25" i="2"/>
  <c r="Q24" i="2"/>
  <c r="P24" i="2"/>
  <c r="O24" i="2"/>
  <c r="N24" i="2"/>
  <c r="L24" i="2"/>
  <c r="K24" i="2"/>
  <c r="J24" i="2"/>
  <c r="E24" i="2"/>
  <c r="Q23" i="2"/>
  <c r="P23" i="2"/>
  <c r="O23" i="2"/>
  <c r="N23" i="2"/>
  <c r="L23" i="2"/>
  <c r="K23" i="2"/>
  <c r="J23" i="2"/>
  <c r="E23" i="2"/>
  <c r="Q22" i="2"/>
  <c r="P22" i="2"/>
  <c r="O22" i="2"/>
  <c r="N22" i="2"/>
  <c r="L22" i="2"/>
  <c r="K22" i="2"/>
  <c r="J22" i="2"/>
  <c r="E22" i="2"/>
  <c r="Q21" i="2"/>
  <c r="P21" i="2"/>
  <c r="O21" i="2"/>
  <c r="N21" i="2"/>
  <c r="L21" i="2"/>
  <c r="K21" i="2"/>
  <c r="J21" i="2"/>
  <c r="E21" i="2"/>
  <c r="M20" i="2"/>
  <c r="I20" i="2"/>
  <c r="Q20" i="2" s="1"/>
  <c r="H20" i="2"/>
  <c r="P20" i="2" s="1"/>
  <c r="G20" i="2"/>
  <c r="F20" i="2"/>
  <c r="J20" i="2" s="1"/>
  <c r="E20" i="2"/>
  <c r="L20" i="2" s="1"/>
  <c r="D20" i="2"/>
  <c r="C20" i="2"/>
  <c r="N18" i="2"/>
  <c r="L18" i="2"/>
  <c r="K18" i="2"/>
  <c r="J18" i="2"/>
  <c r="E18" i="2"/>
  <c r="Q17" i="2"/>
  <c r="P17" i="2"/>
  <c r="O17" i="2"/>
  <c r="N17" i="2"/>
  <c r="L17" i="2"/>
  <c r="K17" i="2"/>
  <c r="J17" i="2"/>
  <c r="E17" i="2"/>
  <c r="Q16" i="2"/>
  <c r="P16" i="2"/>
  <c r="O16" i="2"/>
  <c r="N16" i="2"/>
  <c r="L16" i="2"/>
  <c r="K16" i="2"/>
  <c r="J16" i="2"/>
  <c r="E16" i="2"/>
  <c r="Q15" i="2"/>
  <c r="P15" i="2"/>
  <c r="O15" i="2"/>
  <c r="N15" i="2"/>
  <c r="L15" i="2"/>
  <c r="K15" i="2"/>
  <c r="J15" i="2"/>
  <c r="E15" i="2"/>
  <c r="Q14" i="2"/>
  <c r="P14" i="2"/>
  <c r="O14" i="2"/>
  <c r="N14" i="2"/>
  <c r="L14" i="2"/>
  <c r="K14" i="2"/>
  <c r="J14" i="2"/>
  <c r="E14" i="2"/>
  <c r="Q13" i="2"/>
  <c r="P13" i="2"/>
  <c r="O13" i="2"/>
  <c r="N13" i="2"/>
  <c r="L13" i="2"/>
  <c r="K13" i="2"/>
  <c r="J13" i="2"/>
  <c r="E13" i="2"/>
  <c r="Q12" i="2"/>
  <c r="P12" i="2"/>
  <c r="O12" i="2"/>
  <c r="N12" i="2"/>
  <c r="L12" i="2"/>
  <c r="K12" i="2"/>
  <c r="J12" i="2"/>
  <c r="E12" i="2"/>
  <c r="Q11" i="2"/>
  <c r="P11" i="2"/>
  <c r="O11" i="2"/>
  <c r="N11" i="2"/>
  <c r="L11" i="2"/>
  <c r="K11" i="2"/>
  <c r="J11" i="2"/>
  <c r="E11" i="2"/>
  <c r="O10" i="2"/>
  <c r="N10" i="2"/>
  <c r="J10" i="2"/>
  <c r="H10" i="2"/>
  <c r="E10" i="2"/>
  <c r="Q10" i="2" s="1"/>
  <c r="O9" i="2"/>
  <c r="N9" i="2"/>
  <c r="J9" i="2"/>
  <c r="E9" i="2"/>
  <c r="Q9" i="2" s="1"/>
  <c r="M8" i="2"/>
  <c r="M7" i="2" s="1"/>
  <c r="I8" i="2"/>
  <c r="Q8" i="2" s="1"/>
  <c r="H8" i="2"/>
  <c r="P8" i="2" s="1"/>
  <c r="F8" i="2"/>
  <c r="E8" i="2"/>
  <c r="L8" i="2" s="1"/>
  <c r="D8" i="2"/>
  <c r="C8" i="2"/>
  <c r="H7" i="2"/>
  <c r="G7" i="2"/>
  <c r="F7" i="2"/>
  <c r="D7" i="2"/>
  <c r="C7" i="2"/>
  <c r="P7" i="2" l="1"/>
  <c r="N8" i="2"/>
  <c r="E7" i="2"/>
  <c r="I7" i="2"/>
  <c r="K8" i="2"/>
  <c r="O8" i="2"/>
  <c r="N20" i="2"/>
  <c r="Q61" i="2"/>
  <c r="L62" i="2"/>
  <c r="L63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K80" i="2"/>
  <c r="P80" i="2"/>
  <c r="K81" i="2"/>
  <c r="P81" i="2"/>
  <c r="K82" i="2"/>
  <c r="Q95" i="2"/>
  <c r="N105" i="2"/>
  <c r="J8" i="2"/>
  <c r="L10" i="2"/>
  <c r="K9" i="2"/>
  <c r="P9" i="2"/>
  <c r="K20" i="2"/>
  <c r="O20" i="2"/>
  <c r="J61" i="2"/>
  <c r="L80" i="2"/>
  <c r="L81" i="2"/>
  <c r="K83" i="2"/>
  <c r="P83" i="2"/>
  <c r="K84" i="2"/>
  <c r="P84" i="2"/>
  <c r="K85" i="2"/>
  <c r="P85" i="2"/>
  <c r="K86" i="2"/>
  <c r="P86" i="2"/>
  <c r="K87" i="2"/>
  <c r="P87" i="2"/>
  <c r="K88" i="2"/>
  <c r="P88" i="2"/>
  <c r="K89" i="2"/>
  <c r="P89" i="2"/>
  <c r="J95" i="2"/>
  <c r="O105" i="2"/>
  <c r="L9" i="2"/>
  <c r="K10" i="2"/>
  <c r="P10" i="2"/>
  <c r="L83" i="2"/>
  <c r="L84" i="2"/>
  <c r="L85" i="2"/>
  <c r="L86" i="2"/>
  <c r="L87" i="2"/>
  <c r="L88" i="2"/>
  <c r="L89" i="2"/>
  <c r="O95" i="2"/>
  <c r="K7" i="2" l="1"/>
  <c r="L7" i="2"/>
  <c r="O7" i="2"/>
  <c r="N7" i="2"/>
  <c r="Q7" i="2"/>
  <c r="J7" i="2"/>
</calcChain>
</file>

<file path=xl/sharedStrings.xml><?xml version="1.0" encoding="utf-8"?>
<sst xmlns="http://schemas.openxmlformats.org/spreadsheetml/2006/main" count="205" uniqueCount="182">
  <si>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</si>
  <si>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</si>
  <si>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</si>
  <si>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</si>
  <si>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</si>
  <si>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</si>
  <si>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</si>
  <si>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</si>
  <si>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</si>
  <si>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</si>
  <si>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</si>
  <si>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</si>
  <si>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</si>
  <si>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</si>
  <si>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</si>
  <si>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</si>
  <si>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</si>
  <si>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</si>
  <si>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</si>
  <si>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</si>
  <si>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</si>
  <si>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</si>
  <si>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</si>
  <si>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</si>
  <si>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</si>
  <si>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</si>
  <si>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</si>
  <si>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</si>
  <si>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</si>
  <si>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</si>
  <si>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</si>
  <si>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</si>
  <si>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</si>
  <si>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</si>
  <si>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</si>
  <si>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</si>
  <si>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</si>
  <si>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</si>
  <si>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</si>
  <si>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</si>
  <si>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</si>
  <si>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</si>
  <si>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</si>
  <si>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</si>
  <si>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</si>
  <si>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</si>
  <si>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</si>
  <si>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</si>
  <si>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</si>
  <si>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</si>
  <si>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</si>
  <si>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</si>
  <si>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</si>
  <si>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</si>
  <si>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</si>
  <si>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</si>
  <si>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</si>
  <si>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</si>
  <si>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</si>
  <si>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</si>
  <si>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</si>
  <si>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</si>
  <si>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</si>
  <si>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</si>
  <si>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</si>
  <si>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</si>
  <si>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</si>
  <si>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</si>
  <si>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</si>
  <si>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</si>
  <si>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</si>
  <si>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</si>
  <si>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</si>
  <si>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</si>
  <si>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</si>
  <si>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</si>
  <si>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</si>
  <si>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</si>
  <si>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</si>
  <si>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</si>
  <si>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</si>
  <si>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</si>
  <si>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</si>
  <si>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</si>
  <si>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</si>
  <si>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</si>
  <si>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</si>
  <si>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</si>
  <si>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</si>
  <si>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</si>
  <si>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</si>
  <si>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</si>
  <si>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</si>
  <si>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</si>
  <si>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</si>
  <si>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</si>
  <si>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</si>
  <si>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</si>
  <si>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</si>
  <si>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</si>
  <si>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</si>
  <si>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</si>
  <si>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</si>
  <si>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</si>
  <si>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</si>
  <si>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</si>
  <si>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</si>
  <si>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</si>
  <si>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</si>
  <si>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</si>
  <si>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</si>
  <si>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</si>
  <si>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</si>
  <si>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</si>
  <si>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</si>
  <si>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</si>
  <si>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</si>
  <si>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</si>
  <si>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</si>
  <si>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</si>
  <si>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</si>
  <si>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</si>
  <si>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</si>
  <si>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</si>
  <si>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</si>
  <si>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</si>
  <si>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</si>
  <si>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</si>
  <si>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</si>
  <si>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</si>
  <si>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</si>
  <si>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</si>
  <si>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</si>
  <si>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</si>
  <si>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</si>
  <si>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</si>
  <si>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</si>
  <si>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</si>
  <si>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</si>
  <si>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</si>
  <si>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</si>
  <si>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</si>
  <si>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</si>
  <si>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</si>
  <si>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</si>
  <si>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</si>
  <si>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</si>
  <si>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</si>
  <si>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</si>
  <si>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</si>
  <si>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</si>
  <si>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</si>
  <si>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</si>
  <si>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</si>
  <si>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</si>
  <si>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</si>
  <si>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</si>
  <si>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</si>
  <si>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</si>
  <si>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</si>
  <si>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</si>
  <si>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</si>
  <si>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</si>
  <si>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</si>
  <si>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</si>
  <si>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</si>
  <si>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</si>
  <si>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</si>
  <si>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</si>
  <si>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</si>
  <si>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</si>
  <si>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</si>
  <si>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</si>
  <si>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</si>
  <si>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</si>
  <si>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</si>
  <si>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COMBUSTIBLES Y LUBRICANTES CRÉDITOS RECONOCIDOS</t>
  </si>
  <si>
    <t>MATERIALES PARA CONSTRUCCION CRÉDITOS RECONOCIDOS</t>
  </si>
  <si>
    <t>BECAS DE ESTUDIO CREDITOS RECONOCIDOS</t>
  </si>
  <si>
    <t>301</t>
  </si>
  <si>
    <t>TEXTILES Y VESTUARIOS  CRÉDITOS RECONOCIDOS</t>
  </si>
  <si>
    <t>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</si>
</sst>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3" fontId="4" fillId="0" borderId="10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4" fillId="0" borderId="11" xfId="0" applyNumberFormat="1" applyFont="1" applyFill="1" applyBorder="1" applyAlignment="1">
      <alignment wrapText="1"/>
    </xf>
    <xf numFmtId="0" fontId="4" fillId="0" borderId="11" xfId="0" applyFont="1" applyFill="1" applyBorder="1" applyAlignment="1"/>
    <xf numFmtId="0" fontId="4" fillId="0" borderId="4" xfId="0" applyFont="1" applyFill="1" applyBorder="1" applyAlignment="1">
      <alignment horizontal="left" wrapText="1"/>
    </xf>
    <xf numFmtId="3" fontId="4" fillId="0" borderId="11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4" xfId="0" applyNumberFormat="1" applyFont="1" applyFill="1" applyBorder="1" applyAlignment="1"/>
    <xf numFmtId="3" fontId="6" fillId="0" borderId="11" xfId="0" applyNumberFormat="1" applyFont="1" applyFill="1" applyBorder="1" applyAlignment="1">
      <alignment wrapText="1"/>
    </xf>
    <xf numFmtId="9" fontId="4" fillId="0" borderId="11" xfId="0" applyNumberFormat="1" applyFont="1" applyFill="1" applyBorder="1" applyAlignment="1">
      <alignment wrapText="1"/>
    </xf>
    <xf numFmtId="9" fontId="7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0" borderId="4" xfId="0" applyNumberFormat="1" applyFont="1" applyFill="1" applyBorder="1" applyAlignment="1" applyProtection="1">
      <protection locked="0"/>
    </xf>
    <xf numFmtId="3" fontId="6" fillId="0" borderId="5" xfId="0" applyNumberFormat="1" applyFont="1" applyFill="1" applyBorder="1" applyAlignment="1">
      <alignment wrapText="1"/>
    </xf>
    <xf numFmtId="9" fontId="6" fillId="0" borderId="11" xfId="0" applyNumberFormat="1" applyFont="1" applyFill="1" applyBorder="1" applyAlignment="1">
      <alignment wrapText="1"/>
    </xf>
    <xf numFmtId="10" fontId="6" fillId="0" borderId="11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8" fillId="0" borderId="0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/>
    <xf numFmtId="49" fontId="5" fillId="0" borderId="11" xfId="0" applyNumberFormat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10" fontId="4" fillId="0" borderId="0" xfId="0" applyNumberFormat="1" applyFont="1" applyFill="1" applyBorder="1" applyAlignment="1">
      <alignment horizontal="right" vertical="center" wrapText="1"/>
    </xf>
    <xf numFmtId="0" fontId="5" fillId="0" borderId="11" xfId="0" quotePrefix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5" fillId="0" borderId="5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vertical="center" wrapText="1"/>
    </xf>
    <xf numFmtId="0" fontId="5" fillId="0" borderId="12" xfId="0" quotePrefix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protection locked="0"/>
    </xf>
    <xf numFmtId="3" fontId="5" fillId="0" borderId="14" xfId="0" applyNumberFormat="1" applyFont="1" applyFill="1" applyBorder="1" applyAlignment="1" applyProtection="1">
      <protection locked="0"/>
    </xf>
    <xf numFmtId="3" fontId="5" fillId="0" borderId="13" xfId="0" applyNumberFormat="1" applyFont="1" applyFill="1" applyBorder="1" applyAlignment="1" applyProtection="1">
      <protection locked="0"/>
    </xf>
    <xf numFmtId="0" fontId="5" fillId="0" borderId="11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/>
    <xf numFmtId="3" fontId="5" fillId="0" borderId="15" xfId="0" applyNumberFormat="1" applyFont="1" applyFill="1" applyBorder="1" applyAlignment="1" applyProtection="1">
      <protection locked="0"/>
    </xf>
    <xf numFmtId="3" fontId="5" fillId="0" borderId="17" xfId="0" applyNumberFormat="1" applyFont="1" applyFill="1" applyBorder="1" applyAlignment="1" applyProtection="1">
      <protection locked="0"/>
    </xf>
    <xf numFmtId="3" fontId="6" fillId="0" borderId="15" xfId="0" applyNumberFormat="1" applyFont="1" applyFill="1" applyBorder="1" applyAlignment="1">
      <alignment wrapText="1"/>
    </xf>
    <xf numFmtId="3" fontId="6" fillId="0" borderId="16" xfId="0" applyNumberFormat="1" applyFont="1" applyFill="1" applyBorder="1" applyAlignment="1">
      <alignment wrapText="1"/>
    </xf>
    <xf numFmtId="3" fontId="5" fillId="0" borderId="15" xfId="0" applyNumberFormat="1" applyFont="1" applyFill="1" applyBorder="1" applyAlignment="1" applyProtection="1"/>
    <xf numFmtId="9" fontId="6" fillId="0" borderId="15" xfId="0" applyNumberFormat="1" applyFont="1" applyFill="1" applyBorder="1" applyAlignment="1">
      <alignment wrapText="1"/>
    </xf>
    <xf numFmtId="9" fontId="8" fillId="0" borderId="15" xfId="0" applyNumberFormat="1" applyFont="1" applyFill="1" applyBorder="1"/>
    <xf numFmtId="0" fontId="5" fillId="0" borderId="0" xfId="0" quotePrefix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9" fontId="5" fillId="0" borderId="0" xfId="0" applyNumberFormat="1" applyFont="1" applyFill="1" applyBorder="1" applyAlignment="1" applyProtection="1">
      <protection locked="0"/>
    </xf>
    <xf numFmtId="9" fontId="8" fillId="0" borderId="0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3" fontId="9" fillId="0" borderId="10" xfId="0" applyNumberFormat="1" applyFont="1" applyFill="1" applyBorder="1" applyAlignment="1" applyProtection="1">
      <protection locked="0"/>
    </xf>
    <xf numFmtId="9" fontId="9" fillId="0" borderId="5" xfId="0" applyNumberFormat="1" applyFont="1" applyFill="1" applyBorder="1" applyAlignment="1" applyProtection="1">
      <protection locked="0"/>
    </xf>
    <xf numFmtId="9" fontId="7" fillId="0" borderId="11" xfId="0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9" fontId="5" fillId="0" borderId="5" xfId="0" applyNumberFormat="1" applyFont="1" applyFill="1" applyBorder="1" applyAlignment="1" applyProtection="1">
      <protection locked="0"/>
    </xf>
    <xf numFmtId="9" fontId="5" fillId="0" borderId="11" xfId="0" applyNumberFormat="1" applyFont="1" applyFill="1" applyBorder="1" applyAlignment="1" applyProtection="1">
      <protection locked="0"/>
    </xf>
    <xf numFmtId="9" fontId="8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Protection="1">
      <protection locked="0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3" fontId="7" fillId="0" borderId="11" xfId="0" applyNumberFormat="1" applyFont="1" applyFill="1" applyBorder="1"/>
    <xf numFmtId="0" fontId="8" fillId="0" borderId="15" xfId="0" applyFont="1" applyFill="1" applyBorder="1" applyAlignment="1">
      <alignment horizontal="left"/>
    </xf>
    <xf numFmtId="0" fontId="8" fillId="0" borderId="18" xfId="0" applyFont="1" applyFill="1" applyBorder="1"/>
    <xf numFmtId="3" fontId="8" fillId="0" borderId="15" xfId="0" applyNumberFormat="1" applyFont="1" applyFill="1" applyBorder="1"/>
    <xf numFmtId="3" fontId="10" fillId="0" borderId="15" xfId="0" applyNumberFormat="1" applyFont="1" applyFill="1" applyBorder="1"/>
    <xf numFmtId="3" fontId="9" fillId="0" borderId="15" xfId="0" applyNumberFormat="1" applyFont="1" applyFill="1" applyBorder="1" applyAlignment="1" applyProtection="1">
      <protection locked="0"/>
    </xf>
    <xf numFmtId="9" fontId="5" fillId="0" borderId="15" xfId="0" applyNumberFormat="1" applyFont="1" applyFill="1" applyBorder="1" applyAlignment="1" applyProtection="1">
      <protection locked="0"/>
    </xf>
    <xf numFmtId="10" fontId="4" fillId="0" borderId="17" xfId="0" applyNumberFormat="1" applyFont="1" applyFill="1" applyBorder="1" applyAlignment="1">
      <alignment horizontal="right" vertical="center" wrapText="1"/>
    </xf>
    <xf numFmtId="9" fontId="8" fillId="0" borderId="15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Border="1" applyAlignment="1" applyProtection="1">
      <alignment horizontal="center" vertical="center"/>
      <protection locked="0"/>
    </xf>
    <xf numFmtId="0" fontId="5" fillId="0" borderId="19" xfId="0" quotePrefix="1" applyFont="1" applyFill="1" applyBorder="1" applyAlignment="1" applyProtection="1">
      <alignment horizontal="left"/>
      <protection locked="0"/>
    </xf>
    <xf numFmtId="0" fontId="5" fillId="0" borderId="20" xfId="0" applyFont="1" applyFill="1" applyBorder="1" applyAlignment="1" applyProtection="1">
      <protection locked="0"/>
    </xf>
    <xf numFmtId="0" fontId="8" fillId="0" borderId="11" xfId="0" applyFont="1" applyFill="1" applyBorder="1" applyAlignment="1">
      <alignment horizontal="left"/>
    </xf>
    <xf numFmtId="0" fontId="8" fillId="0" borderId="4" xfId="0" applyFont="1" applyFill="1" applyBorder="1"/>
    <xf numFmtId="3" fontId="10" fillId="0" borderId="11" xfId="0" applyNumberFormat="1" applyFont="1" applyFill="1" applyBorder="1"/>
    <xf numFmtId="0" fontId="13" fillId="0" borderId="0" xfId="0" applyFont="1" applyFill="1"/>
    <xf numFmtId="0" fontId="0" fillId="0" borderId="0" xfId="0" applyFill="1"/>
    <xf numFmtId="10" fontId="6" fillId="0" borderId="15" xfId="0" applyNumberFormat="1" applyFont="1" applyFill="1" applyBorder="1" applyAlignment="1">
      <alignment horizontal="right" vertical="center" wrapText="1"/>
    </xf>
    <xf numFmtId="9" fontId="9" fillId="0" borderId="10" xfId="0" applyNumberFormat="1" applyFont="1" applyFill="1" applyBorder="1" applyAlignment="1" applyProtection="1">
      <protection locked="0"/>
    </xf>
    <xf numFmtId="0" fontId="5" fillId="0" borderId="15" xfId="0" quotePrefix="1" applyFont="1" applyFill="1" applyBorder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13</xdr:col>
      <xdr:colOff>762000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13</xdr:col>
      <xdr:colOff>762000</xdr:colOff>
      <xdr:row>41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67790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13</xdr:col>
      <xdr:colOff>762000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0492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790575</xdr:colOff>
      <xdr:row>0</xdr:row>
      <xdr:rowOff>28575</xdr:rowOff>
    </xdr:from>
    <xdr:to>
      <xdr:col>15</xdr:col>
      <xdr:colOff>952500</xdr:colOff>
      <xdr:row>5</xdr:row>
      <xdr:rowOff>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0650" y="28575"/>
          <a:ext cx="26479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54</xdr:row>
      <xdr:rowOff>57150</xdr:rowOff>
    </xdr:from>
    <xdr:to>
      <xdr:col>15</xdr:col>
      <xdr:colOff>1000125</xdr:colOff>
      <xdr:row>56</xdr:row>
      <xdr:rowOff>228600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8275" y="17821275"/>
          <a:ext cx="2647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54</xdr:row>
      <xdr:rowOff>0</xdr:rowOff>
    </xdr:from>
    <xdr:to>
      <xdr:col>13</xdr:col>
      <xdr:colOff>762000</xdr:colOff>
      <xdr:row>54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77641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13</xdr:col>
      <xdr:colOff>762000</xdr:colOff>
      <xdr:row>40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88025" y="133635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2"/>
  <sheetViews>
    <sheetView tabSelected="1" workbookViewId="0">
      <selection activeCell="A5" sqref="A5:Q5"/>
    </sheetView>
  </sheetViews>
  <sheetFormatPr baseColWidth="10" defaultRowHeight="15" x14ac:dyDescent="0.25"/>
  <cols>
    <col min="1" max="1" width="6.85546875" customWidth="1"/>
    <col min="2" max="2" width="56.42578125" customWidth="1"/>
    <col min="3" max="3" width="20.42578125" customWidth="1"/>
    <col min="4" max="4" width="21.140625" customWidth="1"/>
    <col min="5" max="5" width="21.5703125" customWidth="1"/>
    <col min="6" max="6" width="18" customWidth="1"/>
    <col min="7" max="7" width="20.42578125" customWidth="1"/>
    <col min="8" max="8" width="21.7109375" customWidth="1"/>
    <col min="9" max="9" width="23.28515625" customWidth="1"/>
    <col min="10" max="17" width="20.42578125" customWidth="1"/>
  </cols>
  <sheetData>
    <row r="1" spans="1:17" ht="20.25" x14ac:dyDescent="0.3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/>
    </row>
    <row r="2" spans="1:17" ht="20.25" x14ac:dyDescent="0.3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7"/>
    </row>
    <row r="3" spans="1:17" ht="20.25" x14ac:dyDescent="0.3">
      <c r="A3" s="115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</row>
    <row r="4" spans="1:17" ht="20.25" x14ac:dyDescent="0.3">
      <c r="A4" s="115" t="s">
        <v>181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7"/>
    </row>
    <row r="5" spans="1:17" ht="21" thickBot="1" x14ac:dyDescent="0.35">
      <c r="A5" s="118" t="s">
        <v>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20"/>
    </row>
    <row r="6" spans="1:17" ht="114" customHeight="1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4.95" customHeight="1" x14ac:dyDescent="0.25">
      <c r="A7" s="7"/>
      <c r="B7" s="8" t="s">
        <v>21</v>
      </c>
      <c r="C7" s="9">
        <f>SUM(C8+C20+C61+C95+C105)</f>
        <v>2756110</v>
      </c>
      <c r="D7" s="10">
        <f>D20+D61+D95+D105+D8</f>
        <v>-37754</v>
      </c>
      <c r="E7" s="9">
        <f>SUM(E8+E20+E61+E95+E105)</f>
        <v>2756110</v>
      </c>
      <c r="F7" s="9">
        <f>SUM(F8+F20+F61+F95+F105)</f>
        <v>1467266</v>
      </c>
      <c r="G7" s="10">
        <f>+G20</f>
        <v>54105.9</v>
      </c>
      <c r="H7" s="9">
        <f>+H8+H20+H61+H95+H105</f>
        <v>140877.51999999999</v>
      </c>
      <c r="I7" s="9">
        <f>+I8+I20+I61+I95+I105</f>
        <v>793892.02</v>
      </c>
      <c r="J7" s="9">
        <f>F7-I7+G7</f>
        <v>727479.88</v>
      </c>
      <c r="K7" s="11">
        <f>SUM(E7-I7)</f>
        <v>1962217.98</v>
      </c>
      <c r="L7" s="9">
        <f>SUM(E7-F7)</f>
        <v>1288844</v>
      </c>
      <c r="M7" s="9">
        <f>+M8+M20+M61+M95+M105</f>
        <v>293331.44999999995</v>
      </c>
      <c r="N7" s="12">
        <f>SUM(I7-M7)</f>
        <v>500560.57000000007</v>
      </c>
      <c r="O7" s="103">
        <f t="shared" ref="O7" si="0">SUM(I7/F7*100%)</f>
        <v>0.54106891320319561</v>
      </c>
      <c r="P7" s="35">
        <f t="shared" ref="P7" si="1">SUM(H7/E7)</f>
        <v>5.1114621695070223E-2</v>
      </c>
      <c r="Q7" s="75">
        <f t="shared" ref="Q7" si="2">SUM(I7/E7*100%)</f>
        <v>0.2880480169514279</v>
      </c>
    </row>
    <row r="8" spans="1:17" ht="24.95" customHeight="1" x14ac:dyDescent="0.25">
      <c r="A8" s="13"/>
      <c r="B8" s="14" t="s">
        <v>22</v>
      </c>
      <c r="C8" s="15">
        <f>SUM(C9:C15)</f>
        <v>1614586</v>
      </c>
      <c r="D8" s="16">
        <f>SUM(D9:D18)</f>
        <v>0</v>
      </c>
      <c r="E8" s="17">
        <f>SUM(E9:E18)</f>
        <v>1614586</v>
      </c>
      <c r="F8" s="15">
        <f>SUM(F9:F18)</f>
        <v>669683</v>
      </c>
      <c r="G8" s="16">
        <v>0</v>
      </c>
      <c r="H8" s="15">
        <f>SUM(H9:H18)</f>
        <v>85971.98</v>
      </c>
      <c r="I8" s="16">
        <f>SUM(I9:I18)</f>
        <v>473008.14999999997</v>
      </c>
      <c r="J8" s="12">
        <f>F8-I8</f>
        <v>196674.85000000003</v>
      </c>
      <c r="K8" s="11">
        <f>SUM(E8-I8)</f>
        <v>1141577.8500000001</v>
      </c>
      <c r="L8" s="12">
        <f t="shared" ref="L8:L18" si="3">SUM(E8-F8)</f>
        <v>944903</v>
      </c>
      <c r="M8" s="15">
        <f>SUM(M9:M18)</f>
        <v>138480.37</v>
      </c>
      <c r="N8" s="12">
        <f>SUM(I8-M8)</f>
        <v>334527.77999999997</v>
      </c>
      <c r="O8" s="74">
        <f>SUM(I8/F8*100%)</f>
        <v>0.70631649601378554</v>
      </c>
      <c r="P8" s="35">
        <f>SUM(H8/E8)</f>
        <v>5.3247073862897357E-2</v>
      </c>
      <c r="Q8" s="75">
        <f>SUM(I8/E8*100%)</f>
        <v>0.29295940259608344</v>
      </c>
    </row>
    <row r="9" spans="1:17" ht="24.95" customHeight="1" x14ac:dyDescent="0.25">
      <c r="A9" s="21" t="s">
        <v>23</v>
      </c>
      <c r="B9" s="22" t="s">
        <v>24</v>
      </c>
      <c r="C9" s="23">
        <v>1301785</v>
      </c>
      <c r="D9" s="24">
        <v>-100000</v>
      </c>
      <c r="E9" s="25">
        <f>SUM(C9+D9)</f>
        <v>1201785</v>
      </c>
      <c r="F9" s="23">
        <v>442411</v>
      </c>
      <c r="G9" s="24">
        <v>0</v>
      </c>
      <c r="H9" s="23">
        <v>69721</v>
      </c>
      <c r="I9" s="24">
        <v>383800</v>
      </c>
      <c r="J9" s="18">
        <f>F9-I9</f>
        <v>58611</v>
      </c>
      <c r="K9" s="26">
        <f>SUM(E9-I9)</f>
        <v>817985</v>
      </c>
      <c r="L9" s="18">
        <f t="shared" si="3"/>
        <v>759374</v>
      </c>
      <c r="M9" s="23">
        <v>74726.22</v>
      </c>
      <c r="N9" s="18">
        <f t="shared" ref="N9:N18" si="4">SUM(I9-M9)</f>
        <v>309073.78000000003</v>
      </c>
      <c r="O9" s="77">
        <f t="shared" ref="O9:O17" si="5">SUM(I9/F9*100%)</f>
        <v>0.86751911683931915</v>
      </c>
      <c r="P9" s="35">
        <f t="shared" ref="P9:P17" si="6">SUM(H9/E9)</f>
        <v>5.8014536709977242E-2</v>
      </c>
      <c r="Q9" s="75">
        <f t="shared" ref="Q9:Q17" si="7">SUM(I9/E9*100%)</f>
        <v>0.31935828788011167</v>
      </c>
    </row>
    <row r="10" spans="1:17" ht="24.95" customHeight="1" x14ac:dyDescent="0.25">
      <c r="A10" s="21" t="s">
        <v>25</v>
      </c>
      <c r="B10" s="22" t="s">
        <v>26</v>
      </c>
      <c r="C10" s="23">
        <v>54000</v>
      </c>
      <c r="D10" s="24"/>
      <c r="E10" s="25">
        <f t="shared" ref="E10:E18" si="8">SUM(C10+D10)</f>
        <v>54000</v>
      </c>
      <c r="F10" s="23">
        <v>22500</v>
      </c>
      <c r="G10" s="24">
        <v>0</v>
      </c>
      <c r="H10" s="23">
        <f>3500+1000</f>
        <v>4500</v>
      </c>
      <c r="I10" s="30">
        <v>20000</v>
      </c>
      <c r="J10" s="18">
        <f t="shared" ref="J10:J18" si="9">F10-I10</f>
        <v>2500</v>
      </c>
      <c r="K10" s="26">
        <f t="shared" ref="K10:K15" si="10">SUM(E10-I10)</f>
        <v>34000</v>
      </c>
      <c r="L10" s="18">
        <f t="shared" si="3"/>
        <v>31500</v>
      </c>
      <c r="M10" s="31">
        <v>2849.64</v>
      </c>
      <c r="N10" s="18">
        <f t="shared" si="4"/>
        <v>17150.36</v>
      </c>
      <c r="O10" s="77">
        <f t="shared" si="5"/>
        <v>0.88888888888888884</v>
      </c>
      <c r="P10" s="35">
        <f t="shared" si="6"/>
        <v>8.3333333333333329E-2</v>
      </c>
      <c r="Q10" s="75">
        <f t="shared" si="7"/>
        <v>0.37037037037037035</v>
      </c>
    </row>
    <row r="11" spans="1:17" ht="24.95" customHeight="1" x14ac:dyDescent="0.25">
      <c r="A11" s="40" t="s">
        <v>170</v>
      </c>
      <c r="B11" s="22" t="s">
        <v>27</v>
      </c>
      <c r="C11" s="23">
        <v>36850</v>
      </c>
      <c r="D11" s="24"/>
      <c r="E11" s="25">
        <f t="shared" si="8"/>
        <v>36850</v>
      </c>
      <c r="F11" s="23">
        <v>12284</v>
      </c>
      <c r="G11" s="24">
        <v>0</v>
      </c>
      <c r="H11" s="32">
        <v>0</v>
      </c>
      <c r="I11" s="30">
        <v>8433.18</v>
      </c>
      <c r="J11" s="18">
        <f t="shared" si="9"/>
        <v>3850.8199999999997</v>
      </c>
      <c r="K11" s="26">
        <f t="shared" si="10"/>
        <v>28416.82</v>
      </c>
      <c r="L11" s="18">
        <f t="shared" si="3"/>
        <v>24566</v>
      </c>
      <c r="M11" s="31">
        <v>611.34</v>
      </c>
      <c r="N11" s="18">
        <f t="shared" si="4"/>
        <v>7821.84</v>
      </c>
      <c r="O11" s="77">
        <f t="shared" si="5"/>
        <v>0.6865174210354934</v>
      </c>
      <c r="P11" s="35">
        <f t="shared" si="6"/>
        <v>0</v>
      </c>
      <c r="Q11" s="75">
        <f t="shared" si="7"/>
        <v>0.22885156037991861</v>
      </c>
    </row>
    <row r="12" spans="1:17" ht="24.95" customHeight="1" x14ac:dyDescent="0.25">
      <c r="A12" s="21" t="s">
        <v>28</v>
      </c>
      <c r="B12" s="22" t="s">
        <v>29</v>
      </c>
      <c r="C12" s="23">
        <v>170046</v>
      </c>
      <c r="D12" s="24"/>
      <c r="E12" s="25">
        <f t="shared" si="8"/>
        <v>170046</v>
      </c>
      <c r="F12" s="23">
        <v>70855</v>
      </c>
      <c r="G12" s="24">
        <v>0</v>
      </c>
      <c r="H12" s="23">
        <v>8969</v>
      </c>
      <c r="I12" s="30">
        <v>46848.54</v>
      </c>
      <c r="J12" s="18">
        <f t="shared" si="9"/>
        <v>24006.46</v>
      </c>
      <c r="K12" s="26">
        <f t="shared" si="10"/>
        <v>123197.45999999999</v>
      </c>
      <c r="L12" s="18">
        <f t="shared" si="3"/>
        <v>99191</v>
      </c>
      <c r="M12" s="31">
        <v>46603.54</v>
      </c>
      <c r="N12" s="18">
        <f t="shared" si="4"/>
        <v>245</v>
      </c>
      <c r="O12" s="77">
        <f t="shared" si="5"/>
        <v>0.66118890692258836</v>
      </c>
      <c r="P12" s="35">
        <f t="shared" si="6"/>
        <v>5.2744551474306955E-2</v>
      </c>
      <c r="Q12" s="75">
        <f t="shared" si="7"/>
        <v>0.27550509862037331</v>
      </c>
    </row>
    <row r="13" spans="1:17" ht="24.95" customHeight="1" x14ac:dyDescent="0.25">
      <c r="A13" s="21" t="s">
        <v>30</v>
      </c>
      <c r="B13" s="22" t="s">
        <v>31</v>
      </c>
      <c r="C13" s="23">
        <v>19527</v>
      </c>
      <c r="D13" s="24"/>
      <c r="E13" s="25">
        <f t="shared" si="8"/>
        <v>19527</v>
      </c>
      <c r="F13" s="23">
        <v>8138</v>
      </c>
      <c r="G13" s="24">
        <v>0</v>
      </c>
      <c r="H13" s="23">
        <v>1045.81</v>
      </c>
      <c r="I13" s="30">
        <v>5212.43</v>
      </c>
      <c r="J13" s="18">
        <f t="shared" si="9"/>
        <v>2925.5699999999997</v>
      </c>
      <c r="K13" s="26">
        <f t="shared" si="10"/>
        <v>14314.57</v>
      </c>
      <c r="L13" s="18">
        <f t="shared" si="3"/>
        <v>11389</v>
      </c>
      <c r="M13" s="31">
        <v>5212.43</v>
      </c>
      <c r="N13" s="18">
        <f t="shared" si="4"/>
        <v>0</v>
      </c>
      <c r="O13" s="77">
        <f t="shared" si="5"/>
        <v>0.64050503809289761</v>
      </c>
      <c r="P13" s="35">
        <f t="shared" si="6"/>
        <v>5.3557126030624264E-2</v>
      </c>
      <c r="Q13" s="75">
        <f t="shared" si="7"/>
        <v>0.26693450094740617</v>
      </c>
    </row>
    <row r="14" spans="1:17" ht="24.95" customHeight="1" x14ac:dyDescent="0.25">
      <c r="A14" s="21" t="s">
        <v>32</v>
      </c>
      <c r="B14" s="22" t="s">
        <v>33</v>
      </c>
      <c r="C14" s="23">
        <v>28472</v>
      </c>
      <c r="D14" s="24"/>
      <c r="E14" s="25">
        <f t="shared" si="8"/>
        <v>28472</v>
      </c>
      <c r="F14" s="23">
        <v>11865</v>
      </c>
      <c r="G14" s="24">
        <v>0</v>
      </c>
      <c r="H14" s="23">
        <v>1537.63</v>
      </c>
      <c r="I14" s="30">
        <v>7691</v>
      </c>
      <c r="J14" s="18">
        <f t="shared" si="9"/>
        <v>4174</v>
      </c>
      <c r="K14" s="26">
        <f t="shared" si="10"/>
        <v>20781</v>
      </c>
      <c r="L14" s="18">
        <f t="shared" si="3"/>
        <v>16607</v>
      </c>
      <c r="M14" s="31">
        <v>7649.04</v>
      </c>
      <c r="N14" s="18">
        <f t="shared" si="4"/>
        <v>41.960000000000036</v>
      </c>
      <c r="O14" s="77">
        <f t="shared" si="5"/>
        <v>0.64820901812052256</v>
      </c>
      <c r="P14" s="35">
        <f t="shared" si="6"/>
        <v>5.4004987355998881E-2</v>
      </c>
      <c r="Q14" s="75">
        <f t="shared" si="7"/>
        <v>0.27012503512222535</v>
      </c>
    </row>
    <row r="15" spans="1:17" ht="24.95" customHeight="1" x14ac:dyDescent="0.25">
      <c r="A15" s="21" t="s">
        <v>34</v>
      </c>
      <c r="B15" s="22" t="s">
        <v>35</v>
      </c>
      <c r="C15" s="23">
        <v>3906</v>
      </c>
      <c r="D15" s="24"/>
      <c r="E15" s="25">
        <f t="shared" si="8"/>
        <v>3906</v>
      </c>
      <c r="F15" s="23">
        <v>1630</v>
      </c>
      <c r="G15" s="24">
        <v>0</v>
      </c>
      <c r="H15" s="23">
        <v>198.54</v>
      </c>
      <c r="I15" s="30">
        <v>1023</v>
      </c>
      <c r="J15" s="18">
        <f t="shared" si="9"/>
        <v>607</v>
      </c>
      <c r="K15" s="26">
        <f t="shared" si="10"/>
        <v>2883</v>
      </c>
      <c r="L15" s="18">
        <f t="shared" si="3"/>
        <v>2276</v>
      </c>
      <c r="M15" s="31">
        <v>828.16</v>
      </c>
      <c r="N15" s="18">
        <f t="shared" si="4"/>
        <v>194.84000000000003</v>
      </c>
      <c r="O15" s="77">
        <f t="shared" si="5"/>
        <v>0.62760736196319022</v>
      </c>
      <c r="P15" s="35">
        <f t="shared" si="6"/>
        <v>5.0829493087557603E-2</v>
      </c>
      <c r="Q15" s="75">
        <f t="shared" si="7"/>
        <v>0.26190476190476192</v>
      </c>
    </row>
    <row r="16" spans="1:17" ht="24.95" customHeight="1" x14ac:dyDescent="0.25">
      <c r="A16" s="33" t="s">
        <v>36</v>
      </c>
      <c r="B16" s="22" t="s">
        <v>37</v>
      </c>
      <c r="C16" s="23">
        <v>0</v>
      </c>
      <c r="D16" s="24">
        <v>90000</v>
      </c>
      <c r="E16" s="25">
        <f t="shared" si="8"/>
        <v>90000</v>
      </c>
      <c r="F16" s="23">
        <v>90000</v>
      </c>
      <c r="G16" s="24">
        <v>0</v>
      </c>
      <c r="H16" s="23">
        <v>0</v>
      </c>
      <c r="I16" s="30">
        <v>0</v>
      </c>
      <c r="J16" s="18">
        <f t="shared" si="9"/>
        <v>90000</v>
      </c>
      <c r="K16" s="26">
        <f>SUM(E16-I16)</f>
        <v>90000</v>
      </c>
      <c r="L16" s="18">
        <f t="shared" si="3"/>
        <v>0</v>
      </c>
      <c r="M16" s="31">
        <v>0</v>
      </c>
      <c r="N16" s="18">
        <f t="shared" si="4"/>
        <v>0</v>
      </c>
      <c r="O16" s="77">
        <f t="shared" si="5"/>
        <v>0</v>
      </c>
      <c r="P16" s="35">
        <f t="shared" si="6"/>
        <v>0</v>
      </c>
      <c r="Q16" s="75">
        <f t="shared" si="7"/>
        <v>0</v>
      </c>
    </row>
    <row r="17" spans="1:17" ht="24.95" customHeight="1" x14ac:dyDescent="0.25">
      <c r="A17" s="33" t="s">
        <v>38</v>
      </c>
      <c r="B17" s="22" t="s">
        <v>39</v>
      </c>
      <c r="C17" s="23">
        <v>0</v>
      </c>
      <c r="D17" s="24">
        <v>10000</v>
      </c>
      <c r="E17" s="25">
        <f t="shared" si="8"/>
        <v>10000</v>
      </c>
      <c r="F17" s="23">
        <v>10000</v>
      </c>
      <c r="G17" s="24">
        <v>0</v>
      </c>
      <c r="H17" s="23">
        <v>0</v>
      </c>
      <c r="I17" s="30">
        <v>0</v>
      </c>
      <c r="J17" s="18">
        <f t="shared" si="9"/>
        <v>10000</v>
      </c>
      <c r="K17" s="26">
        <f>SUM(E17-I17)</f>
        <v>10000</v>
      </c>
      <c r="L17" s="18">
        <f t="shared" si="3"/>
        <v>0</v>
      </c>
      <c r="M17" s="31">
        <v>0</v>
      </c>
      <c r="N17" s="18">
        <f t="shared" si="4"/>
        <v>0</v>
      </c>
      <c r="O17" s="77">
        <f t="shared" si="5"/>
        <v>0</v>
      </c>
      <c r="P17" s="35">
        <f t="shared" si="6"/>
        <v>0</v>
      </c>
      <c r="Q17" s="75">
        <f t="shared" si="7"/>
        <v>0</v>
      </c>
    </row>
    <row r="18" spans="1:17" ht="24.95" customHeight="1" x14ac:dyDescent="0.25">
      <c r="A18" s="33" t="s">
        <v>40</v>
      </c>
      <c r="B18" s="22" t="s">
        <v>41</v>
      </c>
      <c r="C18" s="23">
        <v>0</v>
      </c>
      <c r="D18" s="24"/>
      <c r="E18" s="25">
        <f t="shared" si="8"/>
        <v>0</v>
      </c>
      <c r="F18" s="23">
        <v>0</v>
      </c>
      <c r="G18" s="24">
        <v>0</v>
      </c>
      <c r="H18" s="23">
        <v>0</v>
      </c>
      <c r="I18" s="30">
        <v>0</v>
      </c>
      <c r="J18" s="18">
        <f t="shared" si="9"/>
        <v>0</v>
      </c>
      <c r="K18" s="26">
        <f>SUM(E18-I18)</f>
        <v>0</v>
      </c>
      <c r="L18" s="18">
        <f t="shared" si="3"/>
        <v>0</v>
      </c>
      <c r="M18" s="31">
        <v>0</v>
      </c>
      <c r="N18" s="18">
        <f t="shared" si="4"/>
        <v>0</v>
      </c>
      <c r="O18" s="77">
        <v>0</v>
      </c>
      <c r="P18" s="35">
        <v>0</v>
      </c>
      <c r="Q18" s="75">
        <v>0</v>
      </c>
    </row>
    <row r="19" spans="1:17" ht="24.95" customHeight="1" x14ac:dyDescent="0.25">
      <c r="A19" s="33"/>
      <c r="B19" s="22"/>
      <c r="C19" s="23"/>
      <c r="D19" s="24"/>
      <c r="E19" s="25"/>
      <c r="F19" s="23"/>
      <c r="G19" s="25"/>
      <c r="H19" s="23"/>
      <c r="I19" s="30"/>
      <c r="J19" s="18"/>
      <c r="K19" s="11"/>
      <c r="L19" s="34"/>
      <c r="M19" s="31"/>
      <c r="N19" s="18"/>
      <c r="O19" s="27"/>
      <c r="P19" s="35"/>
      <c r="Q19" s="29"/>
    </row>
    <row r="20" spans="1:17" ht="24.95" customHeight="1" x14ac:dyDescent="0.25">
      <c r="A20" s="36"/>
      <c r="B20" s="14" t="s">
        <v>42</v>
      </c>
      <c r="C20" s="12">
        <f>SUM(C21:C51)</f>
        <v>538379</v>
      </c>
      <c r="D20" s="11">
        <f>SUM(D21:D44)</f>
        <v>-20442</v>
      </c>
      <c r="E20" s="37">
        <f>SUM(E21:E52)</f>
        <v>553586</v>
      </c>
      <c r="F20" s="12">
        <f>SUM(F21:F52)</f>
        <v>356640</v>
      </c>
      <c r="G20" s="12">
        <f>SUM(G21:G52)</f>
        <v>54105.9</v>
      </c>
      <c r="H20" s="12">
        <f>SUM(H21:H52)</f>
        <v>50422.77</v>
      </c>
      <c r="I20" s="11">
        <f>SUM(I21:I52)</f>
        <v>217250.25000000003</v>
      </c>
      <c r="J20" s="12">
        <f>SUM(F20-I20)+G20</f>
        <v>193495.64999999997</v>
      </c>
      <c r="K20" s="12">
        <f>SUM(E20-G20-I20)</f>
        <v>282229.84999999998</v>
      </c>
      <c r="L20" s="38">
        <f t="shared" ref="L20:L36" si="11">SUM(E20-F20)</f>
        <v>196946</v>
      </c>
      <c r="M20" s="12">
        <f>SUM(M21:M52)</f>
        <v>86984.29</v>
      </c>
      <c r="N20" s="12">
        <f t="shared" ref="N20:N52" si="12">SUM(I20-M20)</f>
        <v>130265.96000000004</v>
      </c>
      <c r="O20" s="19">
        <f t="shared" ref="O20:O52" si="13">SUM(I20/F20*100%)</f>
        <v>0.60915839502018854</v>
      </c>
      <c r="P20" s="39">
        <f>SUM(H20/E20)</f>
        <v>9.1083896630333852E-2</v>
      </c>
      <c r="Q20" s="20">
        <f>SUM(I20/E20*100%)</f>
        <v>0.39244173443692582</v>
      </c>
    </row>
    <row r="21" spans="1:17" ht="24.95" customHeight="1" x14ac:dyDescent="0.25">
      <c r="A21" s="40" t="s">
        <v>43</v>
      </c>
      <c r="B21" s="22" t="s">
        <v>44</v>
      </c>
      <c r="C21" s="23">
        <v>174095</v>
      </c>
      <c r="D21" s="41">
        <v>-11982</v>
      </c>
      <c r="E21" s="25">
        <f t="shared" ref="E21:E34" si="14">SUM(C21+D21)</f>
        <v>162113</v>
      </c>
      <c r="F21" s="23">
        <v>118591</v>
      </c>
      <c r="G21" s="23">
        <v>54105.9</v>
      </c>
      <c r="H21" s="23">
        <v>45120</v>
      </c>
      <c r="I21" s="42">
        <v>103505.2</v>
      </c>
      <c r="J21" s="18">
        <f t="shared" ref="J21:J52" si="15">F21-I21+H21</f>
        <v>60205.8</v>
      </c>
      <c r="K21" s="26">
        <f>SUM(E21-I21)</f>
        <v>58607.8</v>
      </c>
      <c r="L21" s="34">
        <f t="shared" si="11"/>
        <v>43522</v>
      </c>
      <c r="M21" s="23">
        <v>4279.3</v>
      </c>
      <c r="N21" s="18">
        <f t="shared" si="12"/>
        <v>99225.9</v>
      </c>
      <c r="O21" s="27">
        <f t="shared" si="13"/>
        <v>0.87279135853479606</v>
      </c>
      <c r="P21" s="28">
        <f t="shared" ref="P21:P52" si="16">SUM(H21/E21)</f>
        <v>0.27832437867413473</v>
      </c>
      <c r="Q21" s="29">
        <f t="shared" ref="Q21:Q28" si="17">SUM(I21/E21*100%)</f>
        <v>0.63847563119552408</v>
      </c>
    </row>
    <row r="22" spans="1:17" ht="24.95" customHeight="1" x14ac:dyDescent="0.25">
      <c r="A22" s="40" t="s">
        <v>45</v>
      </c>
      <c r="B22" s="22" t="s">
        <v>46</v>
      </c>
      <c r="C22" s="23">
        <v>5000</v>
      </c>
      <c r="D22" s="41"/>
      <c r="E22" s="25">
        <f t="shared" si="14"/>
        <v>5000</v>
      </c>
      <c r="F22" s="23">
        <v>2499</v>
      </c>
      <c r="G22" s="23">
        <v>0</v>
      </c>
      <c r="H22" s="23">
        <v>0</v>
      </c>
      <c r="I22" s="42">
        <v>0</v>
      </c>
      <c r="J22" s="18">
        <f t="shared" si="15"/>
        <v>2499</v>
      </c>
      <c r="K22" s="26">
        <f t="shared" ref="K22:K52" si="18">SUM(E22-I22)</f>
        <v>5000</v>
      </c>
      <c r="L22" s="34">
        <f t="shared" si="11"/>
        <v>2501</v>
      </c>
      <c r="M22" s="23">
        <v>0</v>
      </c>
      <c r="N22" s="18">
        <f t="shared" si="12"/>
        <v>0</v>
      </c>
      <c r="O22" s="27">
        <f t="shared" si="13"/>
        <v>0</v>
      </c>
      <c r="P22" s="28">
        <f t="shared" si="16"/>
        <v>0</v>
      </c>
      <c r="Q22" s="29">
        <f t="shared" si="17"/>
        <v>0</v>
      </c>
    </row>
    <row r="23" spans="1:17" ht="24.95" customHeight="1" x14ac:dyDescent="0.25">
      <c r="A23" s="40" t="s">
        <v>47</v>
      </c>
      <c r="B23" s="22" t="s">
        <v>48</v>
      </c>
      <c r="C23" s="23">
        <v>5000</v>
      </c>
      <c r="D23" s="41"/>
      <c r="E23" s="25">
        <f t="shared" si="14"/>
        <v>5000</v>
      </c>
      <c r="F23" s="23">
        <v>2934</v>
      </c>
      <c r="G23" s="23">
        <v>0</v>
      </c>
      <c r="H23" s="23">
        <v>0</v>
      </c>
      <c r="I23" s="42">
        <v>2311.1999999999998</v>
      </c>
      <c r="J23" s="18">
        <f t="shared" si="15"/>
        <v>622.80000000000018</v>
      </c>
      <c r="K23" s="26">
        <f t="shared" si="18"/>
        <v>2688.8</v>
      </c>
      <c r="L23" s="34">
        <f t="shared" si="11"/>
        <v>2066</v>
      </c>
      <c r="M23" s="23">
        <v>0</v>
      </c>
      <c r="N23" s="18">
        <f>SUM(I23-M23)</f>
        <v>2311.1999999999998</v>
      </c>
      <c r="O23" s="27">
        <f t="shared" si="13"/>
        <v>0.78773006134969314</v>
      </c>
      <c r="P23" s="28">
        <f t="shared" si="16"/>
        <v>0</v>
      </c>
      <c r="Q23" s="29">
        <f t="shared" si="17"/>
        <v>0.46223999999999998</v>
      </c>
    </row>
    <row r="24" spans="1:17" ht="24.95" customHeight="1" x14ac:dyDescent="0.25">
      <c r="A24" s="40" t="s">
        <v>49</v>
      </c>
      <c r="B24" s="22" t="s">
        <v>50</v>
      </c>
      <c r="C24" s="23">
        <v>3000</v>
      </c>
      <c r="D24" s="41"/>
      <c r="E24" s="25">
        <f t="shared" si="14"/>
        <v>3000</v>
      </c>
      <c r="F24" s="23">
        <v>1500</v>
      </c>
      <c r="G24" s="23">
        <v>0</v>
      </c>
      <c r="H24" s="23">
        <v>0</v>
      </c>
      <c r="I24" s="42">
        <v>0</v>
      </c>
      <c r="J24" s="18">
        <f t="shared" si="15"/>
        <v>1500</v>
      </c>
      <c r="K24" s="26">
        <f t="shared" si="18"/>
        <v>3000</v>
      </c>
      <c r="L24" s="34">
        <f t="shared" si="11"/>
        <v>1500</v>
      </c>
      <c r="M24" s="23">
        <v>0</v>
      </c>
      <c r="N24" s="18">
        <f t="shared" si="12"/>
        <v>0</v>
      </c>
      <c r="O24" s="27">
        <f t="shared" si="13"/>
        <v>0</v>
      </c>
      <c r="P24" s="28">
        <f t="shared" si="16"/>
        <v>0</v>
      </c>
      <c r="Q24" s="29">
        <f t="shared" si="17"/>
        <v>0</v>
      </c>
    </row>
    <row r="25" spans="1:17" ht="24.95" customHeight="1" x14ac:dyDescent="0.25">
      <c r="A25" s="40" t="s">
        <v>51</v>
      </c>
      <c r="B25" s="22" t="s">
        <v>52</v>
      </c>
      <c r="C25" s="23">
        <v>3000</v>
      </c>
      <c r="D25" s="41"/>
      <c r="E25" s="25">
        <f t="shared" si="14"/>
        <v>3000</v>
      </c>
      <c r="F25" s="23">
        <v>1450</v>
      </c>
      <c r="G25" s="23">
        <v>0</v>
      </c>
      <c r="H25" s="23">
        <v>0</v>
      </c>
      <c r="I25" s="42">
        <v>0</v>
      </c>
      <c r="J25" s="18">
        <f t="shared" si="15"/>
        <v>1450</v>
      </c>
      <c r="K25" s="26">
        <f t="shared" si="18"/>
        <v>3000</v>
      </c>
      <c r="L25" s="34">
        <f t="shared" si="11"/>
        <v>1550</v>
      </c>
      <c r="M25" s="23">
        <v>0</v>
      </c>
      <c r="N25" s="18">
        <f t="shared" si="12"/>
        <v>0</v>
      </c>
      <c r="O25" s="27">
        <f t="shared" si="13"/>
        <v>0</v>
      </c>
      <c r="P25" s="28">
        <f t="shared" si="16"/>
        <v>0</v>
      </c>
      <c r="Q25" s="29">
        <f t="shared" si="17"/>
        <v>0</v>
      </c>
    </row>
    <row r="26" spans="1:17" ht="24.95" customHeight="1" x14ac:dyDescent="0.25">
      <c r="A26" s="40">
        <v>111</v>
      </c>
      <c r="B26" s="22" t="s">
        <v>53</v>
      </c>
      <c r="C26" s="23">
        <v>2000</v>
      </c>
      <c r="D26" s="41"/>
      <c r="E26" s="25">
        <f t="shared" si="14"/>
        <v>2000</v>
      </c>
      <c r="F26" s="23">
        <v>1000</v>
      </c>
      <c r="G26" s="23">
        <v>0</v>
      </c>
      <c r="H26" s="23">
        <v>13.09</v>
      </c>
      <c r="I26" s="42">
        <v>61.88</v>
      </c>
      <c r="J26" s="18">
        <f t="shared" si="15"/>
        <v>951.21</v>
      </c>
      <c r="K26" s="26">
        <f t="shared" si="18"/>
        <v>1938.12</v>
      </c>
      <c r="L26" s="34">
        <f t="shared" si="11"/>
        <v>1000</v>
      </c>
      <c r="M26" s="23">
        <v>36.89</v>
      </c>
      <c r="N26" s="18">
        <f t="shared" si="12"/>
        <v>24.990000000000002</v>
      </c>
      <c r="O26" s="27">
        <f t="shared" si="13"/>
        <v>6.1880000000000004E-2</v>
      </c>
      <c r="P26" s="28">
        <f t="shared" si="16"/>
        <v>6.5449999999999996E-3</v>
      </c>
      <c r="Q26" s="29">
        <f t="shared" si="17"/>
        <v>3.0940000000000002E-2</v>
      </c>
    </row>
    <row r="27" spans="1:17" ht="24.95" customHeight="1" x14ac:dyDescent="0.25">
      <c r="A27" s="40" t="s">
        <v>54</v>
      </c>
      <c r="B27" s="22" t="s">
        <v>55</v>
      </c>
      <c r="C27" s="23">
        <v>1000</v>
      </c>
      <c r="D27" s="41"/>
      <c r="E27" s="25">
        <f t="shared" si="14"/>
        <v>1000</v>
      </c>
      <c r="F27" s="23">
        <v>460</v>
      </c>
      <c r="G27" s="23">
        <v>0</v>
      </c>
      <c r="H27" s="23">
        <v>0</v>
      </c>
      <c r="I27" s="42">
        <v>0</v>
      </c>
      <c r="J27" s="18">
        <f t="shared" si="15"/>
        <v>460</v>
      </c>
      <c r="K27" s="26">
        <f t="shared" si="18"/>
        <v>1000</v>
      </c>
      <c r="L27" s="34">
        <f t="shared" si="11"/>
        <v>540</v>
      </c>
      <c r="M27" s="23">
        <v>0</v>
      </c>
      <c r="N27" s="18">
        <f t="shared" si="12"/>
        <v>0</v>
      </c>
      <c r="O27" s="27">
        <f t="shared" si="13"/>
        <v>0</v>
      </c>
      <c r="P27" s="28">
        <f t="shared" si="16"/>
        <v>0</v>
      </c>
      <c r="Q27" s="29">
        <f t="shared" si="17"/>
        <v>0</v>
      </c>
    </row>
    <row r="28" spans="1:17" ht="24.95" customHeight="1" x14ac:dyDescent="0.25">
      <c r="A28" s="40" t="s">
        <v>56</v>
      </c>
      <c r="B28" s="22" t="s">
        <v>57</v>
      </c>
      <c r="C28" s="23">
        <v>500</v>
      </c>
      <c r="D28" s="41"/>
      <c r="E28" s="25">
        <f t="shared" si="14"/>
        <v>500</v>
      </c>
      <c r="F28" s="23">
        <v>230</v>
      </c>
      <c r="G28" s="23">
        <v>0</v>
      </c>
      <c r="H28" s="23">
        <v>40</v>
      </c>
      <c r="I28" s="42">
        <v>80</v>
      </c>
      <c r="J28" s="18">
        <f t="shared" si="15"/>
        <v>190</v>
      </c>
      <c r="K28" s="26">
        <f t="shared" si="18"/>
        <v>420</v>
      </c>
      <c r="L28" s="34">
        <f t="shared" si="11"/>
        <v>270</v>
      </c>
      <c r="M28" s="23">
        <v>40</v>
      </c>
      <c r="N28" s="18">
        <f t="shared" si="12"/>
        <v>40</v>
      </c>
      <c r="O28" s="27">
        <f t="shared" si="13"/>
        <v>0.34782608695652173</v>
      </c>
      <c r="P28" s="28">
        <f t="shared" si="16"/>
        <v>0.08</v>
      </c>
      <c r="Q28" s="29">
        <f t="shared" si="17"/>
        <v>0.16</v>
      </c>
    </row>
    <row r="29" spans="1:17" ht="24.95" customHeight="1" x14ac:dyDescent="0.25">
      <c r="A29" s="40" t="s">
        <v>58</v>
      </c>
      <c r="B29" s="22" t="s">
        <v>59</v>
      </c>
      <c r="C29" s="23">
        <v>52800</v>
      </c>
      <c r="D29" s="41"/>
      <c r="E29" s="25">
        <f t="shared" si="14"/>
        <v>52800</v>
      </c>
      <c r="F29" s="23">
        <v>24000</v>
      </c>
      <c r="G29" s="23">
        <v>0</v>
      </c>
      <c r="H29" s="23">
        <v>1572.9</v>
      </c>
      <c r="I29" s="42">
        <v>7297.44</v>
      </c>
      <c r="J29" s="18">
        <f t="shared" si="15"/>
        <v>18275.460000000003</v>
      </c>
      <c r="K29" s="26">
        <f t="shared" si="18"/>
        <v>45502.559999999998</v>
      </c>
      <c r="L29" s="34">
        <f t="shared" si="11"/>
        <v>28800</v>
      </c>
      <c r="M29" s="23">
        <v>5724.54</v>
      </c>
      <c r="N29" s="18">
        <f t="shared" si="12"/>
        <v>1572.8999999999996</v>
      </c>
      <c r="O29" s="27">
        <f t="shared" si="13"/>
        <v>0.30406</v>
      </c>
      <c r="P29" s="28">
        <f t="shared" si="16"/>
        <v>2.9789772727272731E-2</v>
      </c>
      <c r="Q29" s="29">
        <f>SUM(I29/E29*100%)</f>
        <v>0.13820909090909089</v>
      </c>
    </row>
    <row r="30" spans="1:17" ht="24.95" customHeight="1" x14ac:dyDescent="0.25">
      <c r="A30" s="40" t="s">
        <v>60</v>
      </c>
      <c r="B30" s="22" t="s">
        <v>61</v>
      </c>
      <c r="C30" s="23">
        <v>24700</v>
      </c>
      <c r="D30" s="41">
        <v>-4000</v>
      </c>
      <c r="E30" s="25">
        <f t="shared" si="14"/>
        <v>20700</v>
      </c>
      <c r="F30" s="23">
        <v>8355</v>
      </c>
      <c r="G30" s="23">
        <v>0</v>
      </c>
      <c r="H30" s="23">
        <v>1991.51</v>
      </c>
      <c r="I30" s="42">
        <v>7836.08</v>
      </c>
      <c r="J30" s="18">
        <f t="shared" si="15"/>
        <v>2510.4300000000003</v>
      </c>
      <c r="K30" s="26">
        <f t="shared" si="18"/>
        <v>12863.92</v>
      </c>
      <c r="L30" s="34">
        <f t="shared" si="11"/>
        <v>12345</v>
      </c>
      <c r="M30" s="23">
        <v>3934.62</v>
      </c>
      <c r="N30" s="18">
        <f t="shared" si="12"/>
        <v>3901.46</v>
      </c>
      <c r="O30" s="27">
        <f t="shared" si="13"/>
        <v>0.93789108318372227</v>
      </c>
      <c r="P30" s="28">
        <f t="shared" si="16"/>
        <v>9.6208212560386475E-2</v>
      </c>
      <c r="Q30" s="29">
        <f>SUM(I30/E30*100%)</f>
        <v>0.37855458937198067</v>
      </c>
    </row>
    <row r="31" spans="1:17" ht="24.95" customHeight="1" x14ac:dyDescent="0.25">
      <c r="A31" s="40" t="s">
        <v>62</v>
      </c>
      <c r="B31" s="22" t="s">
        <v>63</v>
      </c>
      <c r="C31" s="23">
        <v>20000</v>
      </c>
      <c r="D31" s="41">
        <v>-3388</v>
      </c>
      <c r="E31" s="25">
        <f t="shared" si="14"/>
        <v>16612</v>
      </c>
      <c r="F31" s="23">
        <v>14612</v>
      </c>
      <c r="G31" s="23">
        <v>0</v>
      </c>
      <c r="H31" s="72">
        <v>0</v>
      </c>
      <c r="I31" s="42">
        <v>4851.3</v>
      </c>
      <c r="J31" s="18">
        <f t="shared" si="15"/>
        <v>9760.7000000000007</v>
      </c>
      <c r="K31" s="26">
        <f t="shared" si="18"/>
        <v>11760.7</v>
      </c>
      <c r="L31" s="34">
        <f t="shared" si="11"/>
        <v>2000</v>
      </c>
      <c r="M31" s="23">
        <v>0</v>
      </c>
      <c r="N31" s="18">
        <f t="shared" si="12"/>
        <v>4851.3</v>
      </c>
      <c r="O31" s="27">
        <f t="shared" si="13"/>
        <v>0.33200793868053657</v>
      </c>
      <c r="P31" s="28">
        <f t="shared" si="16"/>
        <v>0</v>
      </c>
      <c r="Q31" s="29">
        <f>SUM(I31/E31*100%)</f>
        <v>0.29203587767878642</v>
      </c>
    </row>
    <row r="32" spans="1:17" ht="24.95" customHeight="1" x14ac:dyDescent="0.25">
      <c r="A32" s="40" t="s">
        <v>64</v>
      </c>
      <c r="B32" s="22" t="s">
        <v>65</v>
      </c>
      <c r="C32" s="23">
        <v>14799</v>
      </c>
      <c r="D32" s="41"/>
      <c r="E32" s="25">
        <f t="shared" si="14"/>
        <v>14799</v>
      </c>
      <c r="F32" s="23">
        <v>7401</v>
      </c>
      <c r="G32" s="23">
        <v>0</v>
      </c>
      <c r="H32" s="23">
        <v>0</v>
      </c>
      <c r="I32" s="42">
        <v>1097.8499999999999</v>
      </c>
      <c r="J32" s="18">
        <f t="shared" si="15"/>
        <v>6303.15</v>
      </c>
      <c r="K32" s="26">
        <f t="shared" si="18"/>
        <v>13701.15</v>
      </c>
      <c r="L32" s="34">
        <f t="shared" si="11"/>
        <v>7398</v>
      </c>
      <c r="M32" s="23">
        <v>22.5</v>
      </c>
      <c r="N32" s="18">
        <f t="shared" si="12"/>
        <v>1075.3499999999999</v>
      </c>
      <c r="O32" s="27">
        <f t="shared" si="13"/>
        <v>0.14833806242399675</v>
      </c>
      <c r="P32" s="28">
        <f t="shared" si="16"/>
        <v>0</v>
      </c>
      <c r="Q32" s="29">
        <f>SUM(I32/E32*100%)</f>
        <v>7.4184066490979111E-2</v>
      </c>
    </row>
    <row r="33" spans="1:17" ht="24.95" customHeight="1" x14ac:dyDescent="0.25">
      <c r="A33" s="43">
        <v>131</v>
      </c>
      <c r="B33" s="44" t="s">
        <v>66</v>
      </c>
      <c r="C33" s="23">
        <v>20000</v>
      </c>
      <c r="D33" s="45"/>
      <c r="E33" s="25">
        <f t="shared" si="14"/>
        <v>20000</v>
      </c>
      <c r="F33" s="23">
        <v>9668</v>
      </c>
      <c r="G33" s="23">
        <v>0</v>
      </c>
      <c r="H33" s="23">
        <v>0</v>
      </c>
      <c r="I33" s="42">
        <v>0</v>
      </c>
      <c r="J33" s="18">
        <f t="shared" si="15"/>
        <v>9668</v>
      </c>
      <c r="K33" s="26">
        <f t="shared" si="18"/>
        <v>20000</v>
      </c>
      <c r="L33" s="34">
        <f t="shared" si="11"/>
        <v>10332</v>
      </c>
      <c r="M33" s="46">
        <v>0</v>
      </c>
      <c r="N33" s="18">
        <f t="shared" si="12"/>
        <v>0</v>
      </c>
      <c r="O33" s="27">
        <f t="shared" si="13"/>
        <v>0</v>
      </c>
      <c r="P33" s="28">
        <f t="shared" si="16"/>
        <v>0</v>
      </c>
      <c r="Q33" s="29">
        <f t="shared" ref="Q33:Q52" si="19">SUM(I33/E33*100%)</f>
        <v>0</v>
      </c>
    </row>
    <row r="34" spans="1:17" ht="24.95" customHeight="1" x14ac:dyDescent="0.25">
      <c r="A34" s="40" t="s">
        <v>67</v>
      </c>
      <c r="B34" s="22" t="s">
        <v>68</v>
      </c>
      <c r="C34" s="23">
        <v>65500</v>
      </c>
      <c r="D34" s="41">
        <v>-9686</v>
      </c>
      <c r="E34" s="25">
        <f t="shared" si="14"/>
        <v>55814</v>
      </c>
      <c r="F34" s="23">
        <v>23062</v>
      </c>
      <c r="G34" s="23">
        <v>0</v>
      </c>
      <c r="H34" s="23">
        <v>0</v>
      </c>
      <c r="I34" s="42">
        <v>0</v>
      </c>
      <c r="J34" s="18">
        <f t="shared" si="15"/>
        <v>23062</v>
      </c>
      <c r="K34" s="26">
        <f t="shared" si="18"/>
        <v>55814</v>
      </c>
      <c r="L34" s="34">
        <f t="shared" si="11"/>
        <v>32752</v>
      </c>
      <c r="M34" s="23">
        <v>0</v>
      </c>
      <c r="N34" s="18">
        <f t="shared" si="12"/>
        <v>0</v>
      </c>
      <c r="O34" s="27">
        <f t="shared" si="13"/>
        <v>0</v>
      </c>
      <c r="P34" s="28">
        <f t="shared" si="16"/>
        <v>0</v>
      </c>
      <c r="Q34" s="29">
        <f t="shared" si="19"/>
        <v>0</v>
      </c>
    </row>
    <row r="35" spans="1:17" ht="24.95" customHeight="1" x14ac:dyDescent="0.25">
      <c r="A35" s="40" t="s">
        <v>69</v>
      </c>
      <c r="B35" s="22" t="s">
        <v>70</v>
      </c>
      <c r="C35" s="23">
        <v>10000</v>
      </c>
      <c r="D35" s="24">
        <v>7500</v>
      </c>
      <c r="E35" s="25">
        <f>SUM(C35+D35)</f>
        <v>17500</v>
      </c>
      <c r="F35" s="23">
        <v>13000</v>
      </c>
      <c r="G35" s="23">
        <v>0</v>
      </c>
      <c r="H35" s="23">
        <v>40</v>
      </c>
      <c r="I35" s="42">
        <v>5537</v>
      </c>
      <c r="J35" s="18">
        <f t="shared" si="15"/>
        <v>7503</v>
      </c>
      <c r="K35" s="26">
        <f t="shared" si="18"/>
        <v>11963</v>
      </c>
      <c r="L35" s="34">
        <f t="shared" si="11"/>
        <v>4500</v>
      </c>
      <c r="M35" s="23">
        <v>5096</v>
      </c>
      <c r="N35" s="18">
        <f t="shared" si="12"/>
        <v>441</v>
      </c>
      <c r="O35" s="27">
        <f t="shared" si="13"/>
        <v>0.4259230769230769</v>
      </c>
      <c r="P35" s="28">
        <f t="shared" si="16"/>
        <v>2.2857142857142859E-3</v>
      </c>
      <c r="Q35" s="29">
        <f t="shared" si="19"/>
        <v>0.31640000000000001</v>
      </c>
    </row>
    <row r="36" spans="1:17" ht="24.95" customHeight="1" x14ac:dyDescent="0.25">
      <c r="A36" s="40" t="s">
        <v>71</v>
      </c>
      <c r="B36" s="22" t="s">
        <v>72</v>
      </c>
      <c r="C36" s="23">
        <v>29500</v>
      </c>
      <c r="D36" s="24">
        <v>12113</v>
      </c>
      <c r="E36" s="25">
        <f t="shared" ref="E36:E47" si="20">SUM(C36+D36)</f>
        <v>41613</v>
      </c>
      <c r="F36" s="23">
        <v>31613</v>
      </c>
      <c r="G36" s="23">
        <v>0</v>
      </c>
      <c r="H36" s="23">
        <v>0</v>
      </c>
      <c r="I36" s="42">
        <v>25300</v>
      </c>
      <c r="J36" s="18">
        <f t="shared" si="15"/>
        <v>6313</v>
      </c>
      <c r="K36" s="26">
        <f t="shared" si="18"/>
        <v>16313</v>
      </c>
      <c r="L36" s="34">
        <f t="shared" si="11"/>
        <v>10000</v>
      </c>
      <c r="M36" s="23">
        <v>18800</v>
      </c>
      <c r="N36" s="18">
        <f t="shared" si="12"/>
        <v>6500</v>
      </c>
      <c r="O36" s="27">
        <f t="shared" si="13"/>
        <v>0.80030367253977797</v>
      </c>
      <c r="P36" s="28">
        <f t="shared" si="16"/>
        <v>0</v>
      </c>
      <c r="Q36" s="29">
        <f t="shared" si="19"/>
        <v>0.60798308220988628</v>
      </c>
    </row>
    <row r="37" spans="1:17" ht="24.95" customHeight="1" x14ac:dyDescent="0.25">
      <c r="A37" s="40" t="s">
        <v>73</v>
      </c>
      <c r="B37" s="22" t="s">
        <v>74</v>
      </c>
      <c r="C37" s="23">
        <v>8000</v>
      </c>
      <c r="D37" s="24">
        <v>-1238</v>
      </c>
      <c r="E37" s="25">
        <f>SUM(C37+D37)</f>
        <v>6762</v>
      </c>
      <c r="F37" s="23">
        <v>4062</v>
      </c>
      <c r="G37" s="23">
        <v>0</v>
      </c>
      <c r="H37" s="23">
        <v>17.5</v>
      </c>
      <c r="I37" s="42">
        <v>1763.5</v>
      </c>
      <c r="J37" s="18">
        <f t="shared" si="15"/>
        <v>2316</v>
      </c>
      <c r="K37" s="26">
        <f t="shared" si="18"/>
        <v>4998.5</v>
      </c>
      <c r="L37" s="24">
        <f t="shared" ref="L37:L52" si="21">SUM(E37-F37)</f>
        <v>2700</v>
      </c>
      <c r="M37" s="23">
        <v>1489.5</v>
      </c>
      <c r="N37" s="18">
        <f t="shared" si="12"/>
        <v>274</v>
      </c>
      <c r="O37" s="27">
        <f t="shared" si="13"/>
        <v>0.43414574101427866</v>
      </c>
      <c r="P37" s="28">
        <f t="shared" si="16"/>
        <v>2.587991718426501E-3</v>
      </c>
      <c r="Q37" s="29">
        <f t="shared" si="19"/>
        <v>0.26079562259686484</v>
      </c>
    </row>
    <row r="38" spans="1:17" ht="24.95" customHeight="1" x14ac:dyDescent="0.25">
      <c r="A38" s="47" t="s">
        <v>75</v>
      </c>
      <c r="B38" s="48" t="s">
        <v>76</v>
      </c>
      <c r="C38" s="23">
        <v>22100</v>
      </c>
      <c r="D38" s="49"/>
      <c r="E38" s="50">
        <f t="shared" si="20"/>
        <v>22100</v>
      </c>
      <c r="F38" s="23">
        <v>22100</v>
      </c>
      <c r="G38" s="23">
        <v>0</v>
      </c>
      <c r="H38" s="23">
        <v>0</v>
      </c>
      <c r="I38" s="42">
        <v>12997.84</v>
      </c>
      <c r="J38" s="18">
        <f t="shared" si="15"/>
        <v>9102.16</v>
      </c>
      <c r="K38" s="26">
        <f t="shared" si="18"/>
        <v>9102.16</v>
      </c>
      <c r="L38" s="24">
        <f t="shared" si="21"/>
        <v>0</v>
      </c>
      <c r="M38" s="23">
        <v>12997.84</v>
      </c>
      <c r="N38" s="18">
        <f t="shared" si="12"/>
        <v>0</v>
      </c>
      <c r="O38" s="27">
        <f t="shared" si="13"/>
        <v>0.58813755656108602</v>
      </c>
      <c r="P38" s="28">
        <f t="shared" si="16"/>
        <v>0</v>
      </c>
      <c r="Q38" s="29">
        <f t="shared" si="19"/>
        <v>0.58813755656108602</v>
      </c>
    </row>
    <row r="39" spans="1:17" ht="24.95" customHeight="1" x14ac:dyDescent="0.25">
      <c r="A39" s="40" t="s">
        <v>77</v>
      </c>
      <c r="B39" s="51" t="s">
        <v>78</v>
      </c>
      <c r="C39" s="23">
        <v>3000</v>
      </c>
      <c r="D39" s="52"/>
      <c r="E39" s="23">
        <f t="shared" si="20"/>
        <v>3000</v>
      </c>
      <c r="F39" s="23">
        <v>1350</v>
      </c>
      <c r="G39" s="23">
        <v>0</v>
      </c>
      <c r="H39" s="23">
        <v>0</v>
      </c>
      <c r="I39" s="42">
        <v>0</v>
      </c>
      <c r="J39" s="18">
        <f t="shared" si="15"/>
        <v>1350</v>
      </c>
      <c r="K39" s="26">
        <f t="shared" si="18"/>
        <v>3000</v>
      </c>
      <c r="L39" s="23">
        <f t="shared" si="21"/>
        <v>1650</v>
      </c>
      <c r="M39" s="23">
        <v>0</v>
      </c>
      <c r="N39" s="23">
        <f t="shared" si="12"/>
        <v>0</v>
      </c>
      <c r="O39" s="27">
        <f t="shared" si="13"/>
        <v>0</v>
      </c>
      <c r="P39" s="28">
        <f t="shared" si="16"/>
        <v>0</v>
      </c>
      <c r="Q39" s="29">
        <f t="shared" si="19"/>
        <v>0</v>
      </c>
    </row>
    <row r="40" spans="1:17" ht="24.95" customHeight="1" x14ac:dyDescent="0.25">
      <c r="A40" s="40" t="s">
        <v>79</v>
      </c>
      <c r="B40" s="51" t="s">
        <v>80</v>
      </c>
      <c r="C40" s="23">
        <v>12000</v>
      </c>
      <c r="D40" s="23">
        <v>-6664</v>
      </c>
      <c r="E40" s="23">
        <f t="shared" si="20"/>
        <v>5336</v>
      </c>
      <c r="F40" s="23">
        <v>5336</v>
      </c>
      <c r="G40" s="23">
        <v>0</v>
      </c>
      <c r="H40" s="23">
        <v>0</v>
      </c>
      <c r="I40" s="42">
        <v>3273.04</v>
      </c>
      <c r="J40" s="18">
        <f t="shared" si="15"/>
        <v>2062.96</v>
      </c>
      <c r="K40" s="26">
        <f t="shared" si="18"/>
        <v>2062.96</v>
      </c>
      <c r="L40" s="23">
        <f t="shared" si="21"/>
        <v>0</v>
      </c>
      <c r="M40" s="23">
        <v>0</v>
      </c>
      <c r="N40" s="23">
        <f t="shared" si="12"/>
        <v>3273.04</v>
      </c>
      <c r="O40" s="27">
        <f t="shared" si="13"/>
        <v>0.61338830584707649</v>
      </c>
      <c r="P40" s="28">
        <f t="shared" si="16"/>
        <v>0</v>
      </c>
      <c r="Q40" s="29">
        <f t="shared" si="19"/>
        <v>0.61338830584707649</v>
      </c>
    </row>
    <row r="41" spans="1:17" ht="24.95" customHeight="1" x14ac:dyDescent="0.25">
      <c r="A41" s="40" t="s">
        <v>81</v>
      </c>
      <c r="B41" s="51" t="s">
        <v>82</v>
      </c>
      <c r="C41" s="23">
        <v>21535</v>
      </c>
      <c r="D41" s="52"/>
      <c r="E41" s="23">
        <f t="shared" si="20"/>
        <v>21535</v>
      </c>
      <c r="F41" s="23">
        <v>9000</v>
      </c>
      <c r="G41" s="23">
        <v>0</v>
      </c>
      <c r="H41" s="23">
        <v>0</v>
      </c>
      <c r="I41" s="42">
        <v>4756.03</v>
      </c>
      <c r="J41" s="18">
        <f t="shared" si="15"/>
        <v>4243.97</v>
      </c>
      <c r="K41" s="26">
        <f t="shared" si="18"/>
        <v>16778.97</v>
      </c>
      <c r="L41" s="23">
        <f t="shared" si="21"/>
        <v>12535</v>
      </c>
      <c r="M41" s="23">
        <v>571.27</v>
      </c>
      <c r="N41" s="23">
        <f t="shared" si="12"/>
        <v>4184.76</v>
      </c>
      <c r="O41" s="27">
        <f t="shared" si="13"/>
        <v>0.52844777777777774</v>
      </c>
      <c r="P41" s="28">
        <f t="shared" si="16"/>
        <v>0</v>
      </c>
      <c r="Q41" s="29">
        <f t="shared" si="19"/>
        <v>0.22085117250986763</v>
      </c>
    </row>
    <row r="42" spans="1:17" ht="24.95" customHeight="1" x14ac:dyDescent="0.25">
      <c r="A42" s="40" t="s">
        <v>83</v>
      </c>
      <c r="B42" s="51" t="s">
        <v>84</v>
      </c>
      <c r="C42" s="23">
        <v>23085</v>
      </c>
      <c r="D42" s="23">
        <v>-2000</v>
      </c>
      <c r="E42" s="23">
        <f t="shared" si="20"/>
        <v>21085</v>
      </c>
      <c r="F42" s="23">
        <v>9400</v>
      </c>
      <c r="G42" s="23">
        <v>0</v>
      </c>
      <c r="H42" s="23">
        <v>0</v>
      </c>
      <c r="I42" s="42">
        <v>0</v>
      </c>
      <c r="J42" s="18">
        <f t="shared" si="15"/>
        <v>9400</v>
      </c>
      <c r="K42" s="26">
        <f t="shared" si="18"/>
        <v>21085</v>
      </c>
      <c r="L42" s="23">
        <f t="shared" si="21"/>
        <v>11685</v>
      </c>
      <c r="M42" s="23">
        <v>0</v>
      </c>
      <c r="N42" s="53">
        <f t="shared" si="12"/>
        <v>0</v>
      </c>
      <c r="O42" s="27">
        <f t="shared" si="13"/>
        <v>0</v>
      </c>
      <c r="P42" s="28">
        <f t="shared" si="16"/>
        <v>0</v>
      </c>
      <c r="Q42" s="29">
        <f t="shared" si="19"/>
        <v>0</v>
      </c>
    </row>
    <row r="43" spans="1:17" ht="24.95" customHeight="1" x14ac:dyDescent="0.25">
      <c r="A43" s="40" t="s">
        <v>85</v>
      </c>
      <c r="B43" s="22" t="s">
        <v>86</v>
      </c>
      <c r="C43" s="23">
        <v>5000</v>
      </c>
      <c r="D43" s="42">
        <v>-643</v>
      </c>
      <c r="E43" s="24">
        <f t="shared" si="20"/>
        <v>4357</v>
      </c>
      <c r="F43" s="23">
        <v>1557</v>
      </c>
      <c r="G43" s="23">
        <v>0</v>
      </c>
      <c r="H43" s="23">
        <v>39.49</v>
      </c>
      <c r="I43" s="24">
        <v>78.98</v>
      </c>
      <c r="J43" s="18">
        <f t="shared" si="15"/>
        <v>1517.51</v>
      </c>
      <c r="K43" s="26">
        <f t="shared" si="18"/>
        <v>4278.0200000000004</v>
      </c>
      <c r="L43" s="23">
        <f t="shared" si="21"/>
        <v>2800</v>
      </c>
      <c r="M43" s="23">
        <v>39.49</v>
      </c>
      <c r="N43" s="53">
        <f t="shared" si="12"/>
        <v>39.49</v>
      </c>
      <c r="O43" s="27">
        <f t="shared" si="13"/>
        <v>5.0725754656390495E-2</v>
      </c>
      <c r="P43" s="28">
        <f t="shared" si="16"/>
        <v>9.0635758549460644E-3</v>
      </c>
      <c r="Q43" s="29">
        <f t="shared" si="19"/>
        <v>1.8127151709892129E-2</v>
      </c>
    </row>
    <row r="44" spans="1:17" ht="24.95" customHeight="1" x14ac:dyDescent="0.25">
      <c r="A44" s="40" t="s">
        <v>87</v>
      </c>
      <c r="B44" s="22" t="s">
        <v>88</v>
      </c>
      <c r="C44" s="23">
        <v>2500</v>
      </c>
      <c r="D44" s="42">
        <v>-454</v>
      </c>
      <c r="E44" s="24">
        <f t="shared" si="20"/>
        <v>2046</v>
      </c>
      <c r="F44" s="23">
        <v>1546</v>
      </c>
      <c r="G44" s="23">
        <v>0</v>
      </c>
      <c r="H44" s="23">
        <v>4.28</v>
      </c>
      <c r="I44" s="24">
        <v>1005.66</v>
      </c>
      <c r="J44" s="18">
        <f t="shared" si="15"/>
        <v>544.62</v>
      </c>
      <c r="K44" s="26">
        <f t="shared" si="18"/>
        <v>1040.3400000000001</v>
      </c>
      <c r="L44" s="23">
        <f t="shared" si="21"/>
        <v>500</v>
      </c>
      <c r="M44" s="23">
        <v>625.61</v>
      </c>
      <c r="N44" s="53">
        <f t="shared" si="12"/>
        <v>380.04999999999995</v>
      </c>
      <c r="O44" s="27">
        <f t="shared" si="13"/>
        <v>0.65049159120310474</v>
      </c>
      <c r="P44" s="28">
        <f t="shared" si="16"/>
        <v>2.0918866080156403E-3</v>
      </c>
      <c r="Q44" s="29">
        <f t="shared" si="19"/>
        <v>0.491524926686217</v>
      </c>
    </row>
    <row r="45" spans="1:17" ht="24.95" customHeight="1" x14ac:dyDescent="0.25">
      <c r="A45" s="40" t="s">
        <v>89</v>
      </c>
      <c r="B45" s="22" t="s">
        <v>90</v>
      </c>
      <c r="C45" s="23">
        <v>2000</v>
      </c>
      <c r="D45" s="42"/>
      <c r="E45" s="24">
        <f t="shared" si="20"/>
        <v>2000</v>
      </c>
      <c r="F45" s="23">
        <v>1100</v>
      </c>
      <c r="G45" s="23">
        <v>0</v>
      </c>
      <c r="H45" s="23">
        <v>0</v>
      </c>
      <c r="I45" s="24">
        <v>0</v>
      </c>
      <c r="J45" s="18">
        <f t="shared" si="15"/>
        <v>1100</v>
      </c>
      <c r="K45" s="26">
        <f t="shared" si="18"/>
        <v>2000</v>
      </c>
      <c r="L45" s="23">
        <f t="shared" si="21"/>
        <v>900</v>
      </c>
      <c r="M45" s="23">
        <v>0</v>
      </c>
      <c r="N45" s="53">
        <f t="shared" si="12"/>
        <v>0</v>
      </c>
      <c r="O45" s="27">
        <f t="shared" si="13"/>
        <v>0</v>
      </c>
      <c r="P45" s="28">
        <f t="shared" si="16"/>
        <v>0</v>
      </c>
      <c r="Q45" s="29">
        <f t="shared" si="19"/>
        <v>0</v>
      </c>
    </row>
    <row r="46" spans="1:17" ht="24.95" customHeight="1" x14ac:dyDescent="0.25">
      <c r="A46" s="40" t="s">
        <v>91</v>
      </c>
      <c r="B46" s="22" t="s">
        <v>92</v>
      </c>
      <c r="C46" s="23">
        <v>2500</v>
      </c>
      <c r="D46" s="42"/>
      <c r="E46" s="24">
        <f t="shared" si="20"/>
        <v>2500</v>
      </c>
      <c r="F46" s="23">
        <v>1900</v>
      </c>
      <c r="G46" s="23">
        <v>0</v>
      </c>
      <c r="H46" s="23">
        <v>0</v>
      </c>
      <c r="I46" s="24">
        <v>0</v>
      </c>
      <c r="J46" s="18">
        <f t="shared" si="15"/>
        <v>1900</v>
      </c>
      <c r="K46" s="26">
        <f t="shared" si="18"/>
        <v>2500</v>
      </c>
      <c r="L46" s="23">
        <f>SUM(E46-F46)</f>
        <v>600</v>
      </c>
      <c r="M46" s="23">
        <v>0</v>
      </c>
      <c r="N46" s="53">
        <f t="shared" si="12"/>
        <v>0</v>
      </c>
      <c r="O46" s="27">
        <f t="shared" si="13"/>
        <v>0</v>
      </c>
      <c r="P46" s="28">
        <f t="shared" si="16"/>
        <v>0</v>
      </c>
      <c r="Q46" s="29">
        <f t="shared" si="19"/>
        <v>0</v>
      </c>
    </row>
    <row r="47" spans="1:17" ht="24.95" customHeight="1" x14ac:dyDescent="0.25">
      <c r="A47" s="95" t="s">
        <v>93</v>
      </c>
      <c r="B47" s="96" t="s">
        <v>94</v>
      </c>
      <c r="C47" s="23">
        <v>5765</v>
      </c>
      <c r="D47" s="42">
        <v>1268</v>
      </c>
      <c r="E47" s="24">
        <f t="shared" si="20"/>
        <v>7033</v>
      </c>
      <c r="F47" s="23">
        <v>4533</v>
      </c>
      <c r="G47" s="23">
        <v>0</v>
      </c>
      <c r="H47" s="23">
        <v>514</v>
      </c>
      <c r="I47" s="24">
        <v>1118.1199999999999</v>
      </c>
      <c r="J47" s="18">
        <f t="shared" si="15"/>
        <v>3928.88</v>
      </c>
      <c r="K47" s="26">
        <f t="shared" si="18"/>
        <v>5914.88</v>
      </c>
      <c r="L47" s="23">
        <f t="shared" si="21"/>
        <v>2500</v>
      </c>
      <c r="M47" s="23">
        <v>17.600000000000001</v>
      </c>
      <c r="N47" s="53">
        <f t="shared" si="12"/>
        <v>1100.52</v>
      </c>
      <c r="O47" s="27">
        <f t="shared" si="13"/>
        <v>0.24666225457754246</v>
      </c>
      <c r="P47" s="28">
        <f t="shared" si="16"/>
        <v>7.3084032418598038E-2</v>
      </c>
      <c r="Q47" s="29">
        <f t="shared" si="19"/>
        <v>0.15898194227214557</v>
      </c>
    </row>
    <row r="48" spans="1:17" ht="24.95" customHeight="1" x14ac:dyDescent="0.25">
      <c r="A48" s="40">
        <v>191</v>
      </c>
      <c r="B48" s="51" t="s">
        <v>171</v>
      </c>
      <c r="C48" s="23">
        <v>0</v>
      </c>
      <c r="D48" s="23">
        <v>7489</v>
      </c>
      <c r="E48" s="23">
        <v>7489</v>
      </c>
      <c r="F48" s="23">
        <v>7489</v>
      </c>
      <c r="G48" s="23">
        <v>0</v>
      </c>
      <c r="H48" s="23">
        <v>0</v>
      </c>
      <c r="I48" s="24">
        <v>7488.25</v>
      </c>
      <c r="J48" s="18">
        <f t="shared" si="15"/>
        <v>0.75</v>
      </c>
      <c r="K48" s="26">
        <f t="shared" si="18"/>
        <v>0.75</v>
      </c>
      <c r="L48" s="23">
        <f t="shared" si="21"/>
        <v>0</v>
      </c>
      <c r="M48" s="23">
        <v>7488.25</v>
      </c>
      <c r="N48" s="53">
        <f t="shared" si="12"/>
        <v>0</v>
      </c>
      <c r="O48" s="27">
        <f t="shared" si="13"/>
        <v>0.9998998531179063</v>
      </c>
      <c r="P48" s="28">
        <f t="shared" si="16"/>
        <v>0</v>
      </c>
      <c r="Q48" s="29">
        <f t="shared" si="19"/>
        <v>0.9998998531179063</v>
      </c>
    </row>
    <row r="49" spans="1:17" ht="24.95" customHeight="1" x14ac:dyDescent="0.25">
      <c r="A49" s="40">
        <v>192</v>
      </c>
      <c r="B49" s="51" t="s">
        <v>172</v>
      </c>
      <c r="C49" s="23">
        <v>0</v>
      </c>
      <c r="D49" s="23">
        <v>8555</v>
      </c>
      <c r="E49" s="23">
        <v>8555</v>
      </c>
      <c r="F49" s="23">
        <v>8555</v>
      </c>
      <c r="G49" s="23">
        <v>0</v>
      </c>
      <c r="H49" s="23">
        <v>0</v>
      </c>
      <c r="I49" s="24">
        <v>8554.18</v>
      </c>
      <c r="J49" s="18">
        <f t="shared" si="15"/>
        <v>0.81999999999970896</v>
      </c>
      <c r="K49" s="26">
        <f t="shared" si="18"/>
        <v>0.81999999999970896</v>
      </c>
      <c r="L49" s="23">
        <f t="shared" si="21"/>
        <v>0</v>
      </c>
      <c r="M49" s="23">
        <v>8554.18</v>
      </c>
      <c r="N49" s="53">
        <f t="shared" si="12"/>
        <v>0</v>
      </c>
      <c r="O49" s="27">
        <f t="shared" si="13"/>
        <v>0.99990414962010521</v>
      </c>
      <c r="P49" s="28">
        <f t="shared" si="16"/>
        <v>0</v>
      </c>
      <c r="Q49" s="29">
        <f t="shared" si="19"/>
        <v>0.99990414962010521</v>
      </c>
    </row>
    <row r="50" spans="1:17" ht="24.95" customHeight="1" x14ac:dyDescent="0.25">
      <c r="A50" s="40">
        <v>193</v>
      </c>
      <c r="B50" s="51" t="s">
        <v>173</v>
      </c>
      <c r="C50" s="23">
        <v>0</v>
      </c>
      <c r="D50" s="23">
        <v>1070</v>
      </c>
      <c r="E50" s="23">
        <v>1070</v>
      </c>
      <c r="F50" s="23">
        <v>1070</v>
      </c>
      <c r="G50" s="23">
        <v>0</v>
      </c>
      <c r="H50" s="23">
        <v>1070</v>
      </c>
      <c r="I50" s="24">
        <v>1070</v>
      </c>
      <c r="J50" s="18">
        <f t="shared" si="15"/>
        <v>1070</v>
      </c>
      <c r="K50" s="26">
        <f t="shared" si="18"/>
        <v>0</v>
      </c>
      <c r="L50" s="23">
        <f t="shared" si="21"/>
        <v>0</v>
      </c>
      <c r="M50" s="23">
        <v>0</v>
      </c>
      <c r="N50" s="53">
        <f t="shared" si="12"/>
        <v>1070</v>
      </c>
      <c r="O50" s="27">
        <f t="shared" si="13"/>
        <v>1</v>
      </c>
      <c r="P50" s="28">
        <f t="shared" si="16"/>
        <v>1</v>
      </c>
      <c r="Q50" s="29">
        <f t="shared" si="19"/>
        <v>1</v>
      </c>
    </row>
    <row r="51" spans="1:17" ht="24.95" customHeight="1" x14ac:dyDescent="0.25">
      <c r="A51" s="40">
        <v>196</v>
      </c>
      <c r="B51" s="51" t="s">
        <v>174</v>
      </c>
      <c r="C51" s="23">
        <v>0</v>
      </c>
      <c r="D51" s="23">
        <v>255</v>
      </c>
      <c r="E51" s="23">
        <v>255</v>
      </c>
      <c r="F51" s="23">
        <v>255</v>
      </c>
      <c r="G51" s="23">
        <v>0</v>
      </c>
      <c r="H51" s="23">
        <v>0</v>
      </c>
      <c r="I51" s="24">
        <v>255</v>
      </c>
      <c r="J51" s="18">
        <f t="shared" si="15"/>
        <v>0</v>
      </c>
      <c r="K51" s="26">
        <f t="shared" si="18"/>
        <v>0</v>
      </c>
      <c r="L51" s="23">
        <f t="shared" si="21"/>
        <v>0</v>
      </c>
      <c r="M51" s="23">
        <v>255</v>
      </c>
      <c r="N51" s="53">
        <f t="shared" si="12"/>
        <v>0</v>
      </c>
      <c r="O51" s="27">
        <f t="shared" si="13"/>
        <v>1</v>
      </c>
      <c r="P51" s="28">
        <f t="shared" si="16"/>
        <v>0</v>
      </c>
      <c r="Q51" s="29">
        <f t="shared" si="19"/>
        <v>1</v>
      </c>
    </row>
    <row r="52" spans="1:17" ht="24.95" customHeight="1" thickBot="1" x14ac:dyDescent="0.3">
      <c r="A52" s="104">
        <v>197</v>
      </c>
      <c r="B52" s="105" t="s">
        <v>175</v>
      </c>
      <c r="C52" s="54">
        <v>0</v>
      </c>
      <c r="D52" s="54">
        <v>17012</v>
      </c>
      <c r="E52" s="54">
        <v>17012</v>
      </c>
      <c r="F52" s="54">
        <v>17012</v>
      </c>
      <c r="G52" s="54">
        <v>0</v>
      </c>
      <c r="H52" s="54">
        <v>0</v>
      </c>
      <c r="I52" s="55">
        <v>17011.7</v>
      </c>
      <c r="J52" s="56">
        <f t="shared" si="15"/>
        <v>0.2999999999992724</v>
      </c>
      <c r="K52" s="57">
        <f t="shared" si="18"/>
        <v>0.2999999999992724</v>
      </c>
      <c r="L52" s="54">
        <f t="shared" si="21"/>
        <v>0</v>
      </c>
      <c r="M52" s="54">
        <v>17011.7</v>
      </c>
      <c r="N52" s="58">
        <f t="shared" si="12"/>
        <v>0</v>
      </c>
      <c r="O52" s="59">
        <f t="shared" si="13"/>
        <v>0.9999823653891371</v>
      </c>
      <c r="P52" s="102">
        <f t="shared" si="16"/>
        <v>0</v>
      </c>
      <c r="Q52" s="60">
        <f t="shared" si="19"/>
        <v>0.9999823653891371</v>
      </c>
    </row>
    <row r="53" spans="1:17" ht="15.75" x14ac:dyDescent="0.25">
      <c r="A53" s="61"/>
      <c r="B53" s="62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63"/>
      <c r="P53" s="35"/>
      <c r="Q53" s="64"/>
    </row>
    <row r="54" spans="1:17" ht="7.5" customHeight="1" thickBot="1" x14ac:dyDescent="0.3">
      <c r="A54" s="61"/>
      <c r="B54" s="62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63"/>
      <c r="P54" s="35"/>
      <c r="Q54" s="64"/>
    </row>
    <row r="55" spans="1:17" ht="22.5" customHeight="1" x14ac:dyDescent="0.25">
      <c r="A55" s="121" t="s">
        <v>0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3"/>
    </row>
    <row r="56" spans="1:17" ht="22.5" customHeight="1" x14ac:dyDescent="0.25">
      <c r="A56" s="106" t="s">
        <v>1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8"/>
    </row>
    <row r="57" spans="1:17" ht="22.5" customHeight="1" x14ac:dyDescent="0.25">
      <c r="A57" s="106" t="s">
        <v>2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8"/>
    </row>
    <row r="58" spans="1:17" ht="22.5" customHeight="1" x14ac:dyDescent="0.25">
      <c r="A58" s="106" t="s">
        <v>181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8"/>
    </row>
    <row r="59" spans="1:17" ht="22.5" customHeight="1" thickBot="1" x14ac:dyDescent="0.3">
      <c r="A59" s="109" t="s">
        <v>3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1"/>
    </row>
    <row r="60" spans="1:17" ht="75" customHeight="1" thickBot="1" x14ac:dyDescent="0.3">
      <c r="A60" s="65" t="s">
        <v>4</v>
      </c>
      <c r="B60" s="2" t="s">
        <v>5</v>
      </c>
      <c r="C60" s="65" t="s">
        <v>6</v>
      </c>
      <c r="D60" s="66" t="s">
        <v>7</v>
      </c>
      <c r="E60" s="67" t="s">
        <v>8</v>
      </c>
      <c r="F60" s="65" t="s">
        <v>9</v>
      </c>
      <c r="G60" s="66" t="s">
        <v>10</v>
      </c>
      <c r="H60" s="65" t="s">
        <v>11</v>
      </c>
      <c r="I60" s="68" t="s">
        <v>12</v>
      </c>
      <c r="J60" s="65" t="s">
        <v>13</v>
      </c>
      <c r="K60" s="65" t="s">
        <v>14</v>
      </c>
      <c r="L60" s="66" t="s">
        <v>15</v>
      </c>
      <c r="M60" s="65" t="s">
        <v>16</v>
      </c>
      <c r="N60" s="65" t="s">
        <v>17</v>
      </c>
      <c r="O60" s="69" t="s">
        <v>18</v>
      </c>
      <c r="P60" s="66" t="s">
        <v>19</v>
      </c>
      <c r="Q60" s="65" t="s">
        <v>20</v>
      </c>
    </row>
    <row r="61" spans="1:17" ht="24.95" customHeight="1" x14ac:dyDescent="0.25">
      <c r="A61" s="70"/>
      <c r="B61" s="71" t="s">
        <v>95</v>
      </c>
      <c r="C61" s="72">
        <f>SUM(C62:C89)</f>
        <v>111415</v>
      </c>
      <c r="D61" s="72">
        <f>SUM(D62:D88)</f>
        <v>-443</v>
      </c>
      <c r="E61" s="73">
        <f>SUM(E62:E94)</f>
        <v>115677</v>
      </c>
      <c r="F61" s="72">
        <f>SUM(F62:F94)</f>
        <v>88972</v>
      </c>
      <c r="G61" s="72">
        <v>0</v>
      </c>
      <c r="H61" s="72">
        <f>SUM(H62:H94)</f>
        <v>4077.2499999999995</v>
      </c>
      <c r="I61" s="72">
        <f>SUM(I62:I94)</f>
        <v>29688.439999999995</v>
      </c>
      <c r="J61" s="72">
        <f>SUM(F61-I61)</f>
        <v>59283.560000000005</v>
      </c>
      <c r="K61" s="72">
        <f>SUM(E61-G61-I61)</f>
        <v>85988.56</v>
      </c>
      <c r="L61" s="72">
        <f t="shared" ref="L61:L71" si="22">SUM(E61-F61)</f>
        <v>26705</v>
      </c>
      <c r="M61" s="72">
        <f>SUM(M62:M94)</f>
        <v>7498.6500000000015</v>
      </c>
      <c r="N61" s="72">
        <f>+I61-M61</f>
        <v>22189.789999999994</v>
      </c>
      <c r="O61" s="103">
        <f t="shared" ref="O61:O110" si="23">SUM(I61/F61*100%)</f>
        <v>0.33368295643573254</v>
      </c>
      <c r="P61" s="39">
        <f>SUM(H61/E61)</f>
        <v>3.5246851145863047E-2</v>
      </c>
      <c r="Q61" s="75">
        <f>SUM(I61/E61*100%)</f>
        <v>0.25664946359258967</v>
      </c>
    </row>
    <row r="62" spans="1:17" ht="24.95" customHeight="1" x14ac:dyDescent="0.25">
      <c r="A62" s="40" t="s">
        <v>96</v>
      </c>
      <c r="B62" s="22" t="s">
        <v>97</v>
      </c>
      <c r="C62" s="23">
        <v>12380</v>
      </c>
      <c r="D62" s="23">
        <v>-1280</v>
      </c>
      <c r="E62" s="23">
        <f t="shared" ref="E62:E68" si="24">SUM(C62+D62)</f>
        <v>11100</v>
      </c>
      <c r="F62" s="23">
        <v>6700</v>
      </c>
      <c r="G62" s="23">
        <v>0</v>
      </c>
      <c r="H62" s="23">
        <v>119.96</v>
      </c>
      <c r="I62" s="23">
        <v>1790.92</v>
      </c>
      <c r="J62" s="18">
        <f>F62-I62-G62</f>
        <v>4909.08</v>
      </c>
      <c r="K62" s="26">
        <f t="shared" ref="K62:K93" si="25">SUM(E62-H62-I62)</f>
        <v>9189.1200000000008</v>
      </c>
      <c r="L62" s="23">
        <f t="shared" si="22"/>
        <v>4400</v>
      </c>
      <c r="M62" s="23">
        <v>1422.25</v>
      </c>
      <c r="N62" s="23">
        <f>SUM(I62-M62)</f>
        <v>368.67000000000007</v>
      </c>
      <c r="O62" s="77">
        <f t="shared" si="23"/>
        <v>0.26730149253731345</v>
      </c>
      <c r="P62" s="35">
        <f>SUM(H62/E62)</f>
        <v>1.0807207207207207E-2</v>
      </c>
      <c r="Q62" s="75">
        <f>SUM(I62/E62*100%)</f>
        <v>0.16134414414414416</v>
      </c>
    </row>
    <row r="63" spans="1:17" ht="24.95" customHeight="1" x14ac:dyDescent="0.25">
      <c r="A63" s="40" t="s">
        <v>98</v>
      </c>
      <c r="B63" s="22" t="s">
        <v>99</v>
      </c>
      <c r="C63" s="23">
        <v>7000</v>
      </c>
      <c r="D63" s="23"/>
      <c r="E63" s="23">
        <f t="shared" si="24"/>
        <v>7000</v>
      </c>
      <c r="F63" s="23">
        <v>3800</v>
      </c>
      <c r="G63" s="23">
        <v>0</v>
      </c>
      <c r="H63" s="23">
        <v>0</v>
      </c>
      <c r="I63" s="23">
        <v>1086.93</v>
      </c>
      <c r="J63" s="18">
        <f t="shared" ref="J63:J94" si="26">F63-I63-G63</f>
        <v>2713.0699999999997</v>
      </c>
      <c r="K63" s="26">
        <f t="shared" si="25"/>
        <v>5913.07</v>
      </c>
      <c r="L63" s="23">
        <f t="shared" si="22"/>
        <v>3200</v>
      </c>
      <c r="M63" s="23">
        <v>41.44</v>
      </c>
      <c r="N63" s="23">
        <f t="shared" ref="N63:N93" si="27">SUM(I63-M63)</f>
        <v>1045.49</v>
      </c>
      <c r="O63" s="77">
        <f t="shared" si="23"/>
        <v>0.28603421052631578</v>
      </c>
      <c r="P63" s="35">
        <f>SUM(H63/E63)</f>
        <v>0</v>
      </c>
      <c r="Q63" s="75">
        <f>SUM(I63/E63*100%)</f>
        <v>0.15527571428571429</v>
      </c>
    </row>
    <row r="64" spans="1:17" ht="24.95" customHeight="1" x14ac:dyDescent="0.25">
      <c r="A64" s="40">
        <v>212</v>
      </c>
      <c r="B64" s="22" t="s">
        <v>100</v>
      </c>
      <c r="C64" s="23">
        <v>0</v>
      </c>
      <c r="D64" s="23"/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18">
        <f t="shared" si="26"/>
        <v>0</v>
      </c>
      <c r="K64" s="26">
        <f t="shared" si="25"/>
        <v>0</v>
      </c>
      <c r="L64" s="23">
        <f t="shared" si="22"/>
        <v>0</v>
      </c>
      <c r="M64" s="23">
        <v>0</v>
      </c>
      <c r="N64" s="23">
        <f t="shared" si="27"/>
        <v>0</v>
      </c>
      <c r="O64" s="77">
        <v>0</v>
      </c>
      <c r="P64" s="35">
        <v>0</v>
      </c>
      <c r="Q64" s="75">
        <v>0</v>
      </c>
    </row>
    <row r="65" spans="1:17" ht="24.95" customHeight="1" x14ac:dyDescent="0.25">
      <c r="A65" s="40" t="s">
        <v>101</v>
      </c>
      <c r="B65" s="22" t="s">
        <v>102</v>
      </c>
      <c r="C65" s="23">
        <v>9500</v>
      </c>
      <c r="D65" s="52">
        <v>657</v>
      </c>
      <c r="E65" s="23">
        <f t="shared" si="24"/>
        <v>10157</v>
      </c>
      <c r="F65" s="23">
        <v>8157</v>
      </c>
      <c r="G65" s="23">
        <v>0</v>
      </c>
      <c r="H65" s="23">
        <v>373</v>
      </c>
      <c r="I65" s="23">
        <v>1865.38</v>
      </c>
      <c r="J65" s="18">
        <f t="shared" si="26"/>
        <v>6291.62</v>
      </c>
      <c r="K65" s="26">
        <f t="shared" si="25"/>
        <v>7918.62</v>
      </c>
      <c r="L65" s="23">
        <f t="shared" si="22"/>
        <v>2000</v>
      </c>
      <c r="M65" s="23">
        <v>0</v>
      </c>
      <c r="N65" s="23">
        <f t="shared" si="27"/>
        <v>1865.38</v>
      </c>
      <c r="O65" s="77">
        <f t="shared" si="23"/>
        <v>0.22868456540394755</v>
      </c>
      <c r="P65" s="35">
        <f>SUM(H65/E65)</f>
        <v>3.6723441961209018E-2</v>
      </c>
      <c r="Q65" s="75">
        <f t="shared" ref="Q65:Q92" si="28">SUM(I65/E65*100%)</f>
        <v>0.18365462242788225</v>
      </c>
    </row>
    <row r="66" spans="1:17" ht="24.95" customHeight="1" x14ac:dyDescent="0.25">
      <c r="A66" s="40" t="s">
        <v>103</v>
      </c>
      <c r="B66" s="22" t="s">
        <v>104</v>
      </c>
      <c r="C66" s="23">
        <v>4000</v>
      </c>
      <c r="D66" s="23">
        <v>-604</v>
      </c>
      <c r="E66" s="23">
        <f t="shared" si="24"/>
        <v>3396</v>
      </c>
      <c r="F66" s="23">
        <v>3396</v>
      </c>
      <c r="G66" s="23">
        <v>0</v>
      </c>
      <c r="H66" s="32">
        <v>0</v>
      </c>
      <c r="I66" s="23">
        <v>2080</v>
      </c>
      <c r="J66" s="18">
        <f t="shared" si="26"/>
        <v>1316</v>
      </c>
      <c r="K66" s="26">
        <f t="shared" si="25"/>
        <v>1316</v>
      </c>
      <c r="L66" s="23">
        <f t="shared" si="22"/>
        <v>0</v>
      </c>
      <c r="M66" s="23">
        <v>0</v>
      </c>
      <c r="N66" s="23">
        <f t="shared" si="27"/>
        <v>2080</v>
      </c>
      <c r="O66" s="77">
        <f t="shared" si="23"/>
        <v>0.61248527679623088</v>
      </c>
      <c r="P66" s="35">
        <f t="shared" ref="P66:P92" si="29">SUM(H66/E66)</f>
        <v>0</v>
      </c>
      <c r="Q66" s="75">
        <f t="shared" si="28"/>
        <v>0.61248527679623088</v>
      </c>
    </row>
    <row r="67" spans="1:17" ht="24.95" customHeight="1" x14ac:dyDescent="0.25">
      <c r="A67" s="40" t="s">
        <v>105</v>
      </c>
      <c r="B67" s="22" t="s">
        <v>106</v>
      </c>
      <c r="C67" s="23">
        <v>5950</v>
      </c>
      <c r="D67" s="23"/>
      <c r="E67" s="23">
        <f t="shared" si="24"/>
        <v>5950</v>
      </c>
      <c r="F67" s="23">
        <v>5950</v>
      </c>
      <c r="G67" s="23">
        <v>0</v>
      </c>
      <c r="H67" s="23">
        <v>0</v>
      </c>
      <c r="I67" s="23">
        <v>3120</v>
      </c>
      <c r="J67" s="18">
        <f t="shared" si="26"/>
        <v>2830</v>
      </c>
      <c r="K67" s="26">
        <f t="shared" si="25"/>
        <v>2830</v>
      </c>
      <c r="L67" s="23">
        <f t="shared" si="22"/>
        <v>0</v>
      </c>
      <c r="M67" s="23">
        <v>0</v>
      </c>
      <c r="N67" s="23">
        <f t="shared" si="27"/>
        <v>3120</v>
      </c>
      <c r="O67" s="77">
        <f t="shared" si="23"/>
        <v>0.52436974789915969</v>
      </c>
      <c r="P67" s="35">
        <f t="shared" si="29"/>
        <v>0</v>
      </c>
      <c r="Q67" s="75">
        <f t="shared" si="28"/>
        <v>0.52436974789915969</v>
      </c>
    </row>
    <row r="68" spans="1:17" ht="24.95" customHeight="1" x14ac:dyDescent="0.25">
      <c r="A68" s="40" t="s">
        <v>107</v>
      </c>
      <c r="B68" s="22" t="s">
        <v>108</v>
      </c>
      <c r="C68" s="23">
        <v>2000</v>
      </c>
      <c r="D68" s="23"/>
      <c r="E68" s="23">
        <f t="shared" si="24"/>
        <v>2000</v>
      </c>
      <c r="F68" s="23">
        <v>1000</v>
      </c>
      <c r="G68" s="23">
        <v>0</v>
      </c>
      <c r="H68" s="23">
        <v>0</v>
      </c>
      <c r="I68" s="23">
        <v>46.55</v>
      </c>
      <c r="J68" s="18">
        <f t="shared" si="26"/>
        <v>953.45</v>
      </c>
      <c r="K68" s="26">
        <f t="shared" si="25"/>
        <v>1953.45</v>
      </c>
      <c r="L68" s="23">
        <f t="shared" si="22"/>
        <v>1000</v>
      </c>
      <c r="M68" s="23">
        <v>0</v>
      </c>
      <c r="N68" s="23">
        <f t="shared" si="27"/>
        <v>46.55</v>
      </c>
      <c r="O68" s="77">
        <f t="shared" si="23"/>
        <v>4.6549999999999994E-2</v>
      </c>
      <c r="P68" s="35">
        <f t="shared" si="29"/>
        <v>0</v>
      </c>
      <c r="Q68" s="75">
        <f t="shared" si="28"/>
        <v>2.3274999999999997E-2</v>
      </c>
    </row>
    <row r="69" spans="1:17" ht="24.95" customHeight="1" x14ac:dyDescent="0.25">
      <c r="A69" s="40" t="s">
        <v>109</v>
      </c>
      <c r="B69" s="22" t="s">
        <v>110</v>
      </c>
      <c r="C69" s="23">
        <v>7000</v>
      </c>
      <c r="D69" s="52"/>
      <c r="E69" s="23">
        <f t="shared" ref="E69:E89" si="30">SUM(C69+D69)</f>
        <v>7000</v>
      </c>
      <c r="F69" s="23">
        <v>6500</v>
      </c>
      <c r="G69" s="23">
        <v>0</v>
      </c>
      <c r="H69" s="23">
        <v>233</v>
      </c>
      <c r="I69" s="23">
        <v>1458.62</v>
      </c>
      <c r="J69" s="18">
        <f t="shared" si="26"/>
        <v>5041.38</v>
      </c>
      <c r="K69" s="26">
        <f t="shared" si="25"/>
        <v>5308.38</v>
      </c>
      <c r="L69" s="23">
        <f t="shared" si="22"/>
        <v>500</v>
      </c>
      <c r="M69" s="23">
        <v>691</v>
      </c>
      <c r="N69" s="23">
        <f t="shared" si="27"/>
        <v>767.61999999999989</v>
      </c>
      <c r="O69" s="77">
        <f t="shared" si="23"/>
        <v>0.2244030769230769</v>
      </c>
      <c r="P69" s="35">
        <f t="shared" si="29"/>
        <v>3.3285714285714287E-2</v>
      </c>
      <c r="Q69" s="75">
        <f t="shared" si="28"/>
        <v>0.20837428571428571</v>
      </c>
    </row>
    <row r="70" spans="1:17" ht="24.95" customHeight="1" x14ac:dyDescent="0.25">
      <c r="A70" s="40" t="s">
        <v>111</v>
      </c>
      <c r="B70" s="22" t="s">
        <v>112</v>
      </c>
      <c r="C70" s="23">
        <v>8900</v>
      </c>
      <c r="D70" s="23"/>
      <c r="E70" s="23">
        <f t="shared" si="30"/>
        <v>8900</v>
      </c>
      <c r="F70" s="23">
        <v>4900</v>
      </c>
      <c r="G70" s="23">
        <v>0</v>
      </c>
      <c r="H70" s="23">
        <v>510.82</v>
      </c>
      <c r="I70" s="23">
        <v>875.49</v>
      </c>
      <c r="J70" s="18">
        <f t="shared" si="26"/>
        <v>4024.51</v>
      </c>
      <c r="K70" s="26">
        <f t="shared" si="25"/>
        <v>7513.6900000000005</v>
      </c>
      <c r="L70" s="23">
        <f t="shared" si="22"/>
        <v>4000</v>
      </c>
      <c r="M70" s="23">
        <v>338.4</v>
      </c>
      <c r="N70" s="23">
        <f t="shared" si="27"/>
        <v>537.09</v>
      </c>
      <c r="O70" s="77">
        <f t="shared" si="23"/>
        <v>0.17867142857142856</v>
      </c>
      <c r="P70" s="35">
        <f t="shared" si="29"/>
        <v>5.739550561797753E-2</v>
      </c>
      <c r="Q70" s="75">
        <f t="shared" si="28"/>
        <v>9.8369662921348314E-2</v>
      </c>
    </row>
    <row r="71" spans="1:17" ht="24.95" customHeight="1" x14ac:dyDescent="0.25">
      <c r="A71" s="40" t="s">
        <v>113</v>
      </c>
      <c r="B71" s="22" t="s">
        <v>114</v>
      </c>
      <c r="C71" s="23">
        <v>5000</v>
      </c>
      <c r="D71" s="23"/>
      <c r="E71" s="23">
        <f t="shared" si="30"/>
        <v>5000</v>
      </c>
      <c r="F71" s="23">
        <v>3500</v>
      </c>
      <c r="G71" s="23">
        <v>0</v>
      </c>
      <c r="H71" s="23">
        <v>129</v>
      </c>
      <c r="I71" s="23">
        <v>129.22999999999999</v>
      </c>
      <c r="J71" s="18">
        <f t="shared" si="26"/>
        <v>3370.77</v>
      </c>
      <c r="K71" s="26">
        <f t="shared" si="25"/>
        <v>4741.7700000000004</v>
      </c>
      <c r="L71" s="23">
        <f t="shared" si="22"/>
        <v>1500</v>
      </c>
      <c r="M71" s="23">
        <v>0</v>
      </c>
      <c r="N71" s="23">
        <f t="shared" si="27"/>
        <v>129.22999999999999</v>
      </c>
      <c r="O71" s="77">
        <f t="shared" si="23"/>
        <v>3.6922857142857139E-2</v>
      </c>
      <c r="P71" s="35">
        <f t="shared" si="29"/>
        <v>2.58E-2</v>
      </c>
      <c r="Q71" s="75">
        <f t="shared" si="28"/>
        <v>2.5845999999999997E-2</v>
      </c>
    </row>
    <row r="72" spans="1:17" ht="24.95" customHeight="1" x14ac:dyDescent="0.25">
      <c r="A72" s="40" t="s">
        <v>115</v>
      </c>
      <c r="B72" s="22" t="s">
        <v>116</v>
      </c>
      <c r="C72" s="23">
        <v>2000</v>
      </c>
      <c r="D72" s="23"/>
      <c r="E72" s="23">
        <f t="shared" si="30"/>
        <v>2000</v>
      </c>
      <c r="F72" s="23">
        <v>2000</v>
      </c>
      <c r="G72" s="23">
        <v>0</v>
      </c>
      <c r="H72" s="23">
        <v>0</v>
      </c>
      <c r="I72" s="23">
        <v>0</v>
      </c>
      <c r="J72" s="18">
        <f t="shared" si="26"/>
        <v>2000</v>
      </c>
      <c r="K72" s="26">
        <f t="shared" si="25"/>
        <v>2000</v>
      </c>
      <c r="L72" s="23">
        <f t="shared" ref="L72:L103" si="31">SUM(E72-F72)</f>
        <v>0</v>
      </c>
      <c r="M72" s="23">
        <v>0</v>
      </c>
      <c r="N72" s="23">
        <f t="shared" si="27"/>
        <v>0</v>
      </c>
      <c r="O72" s="77">
        <f t="shared" si="23"/>
        <v>0</v>
      </c>
      <c r="P72" s="35">
        <f t="shared" si="29"/>
        <v>0</v>
      </c>
      <c r="Q72" s="75">
        <f t="shared" si="28"/>
        <v>0</v>
      </c>
    </row>
    <row r="73" spans="1:17" ht="24.95" customHeight="1" x14ac:dyDescent="0.25">
      <c r="A73" s="40" t="s">
        <v>117</v>
      </c>
      <c r="B73" s="22" t="s">
        <v>118</v>
      </c>
      <c r="C73" s="23">
        <v>800</v>
      </c>
      <c r="D73" s="23">
        <v>2000</v>
      </c>
      <c r="E73" s="23">
        <f t="shared" si="30"/>
        <v>2800</v>
      </c>
      <c r="F73" s="23">
        <v>2400</v>
      </c>
      <c r="G73" s="23">
        <v>0</v>
      </c>
      <c r="H73" s="23">
        <v>974.24</v>
      </c>
      <c r="I73" s="23">
        <v>1505.15</v>
      </c>
      <c r="J73" s="18">
        <f t="shared" si="26"/>
        <v>894.84999999999991</v>
      </c>
      <c r="K73" s="26">
        <f t="shared" si="25"/>
        <v>320.6099999999999</v>
      </c>
      <c r="L73" s="23">
        <f t="shared" si="31"/>
        <v>400</v>
      </c>
      <c r="M73" s="23">
        <v>119.29</v>
      </c>
      <c r="N73" s="23">
        <f t="shared" si="27"/>
        <v>1385.8600000000001</v>
      </c>
      <c r="O73" s="77">
        <f t="shared" si="23"/>
        <v>0.6271458333333334</v>
      </c>
      <c r="P73" s="35">
        <f t="shared" si="29"/>
        <v>0.34794285714285716</v>
      </c>
      <c r="Q73" s="75">
        <f t="shared" si="28"/>
        <v>0.53755357142857141</v>
      </c>
    </row>
    <row r="74" spans="1:17" ht="24.95" customHeight="1" x14ac:dyDescent="0.25">
      <c r="A74" s="40" t="s">
        <v>119</v>
      </c>
      <c r="B74" s="22" t="s">
        <v>120</v>
      </c>
      <c r="C74" s="23">
        <v>500</v>
      </c>
      <c r="D74" s="23"/>
      <c r="E74" s="23">
        <f t="shared" si="30"/>
        <v>500</v>
      </c>
      <c r="F74" s="23">
        <v>500</v>
      </c>
      <c r="G74" s="23">
        <v>0</v>
      </c>
      <c r="H74" s="23">
        <v>0</v>
      </c>
      <c r="I74" s="23">
        <v>0</v>
      </c>
      <c r="J74" s="18">
        <f t="shared" si="26"/>
        <v>500</v>
      </c>
      <c r="K74" s="26">
        <f t="shared" si="25"/>
        <v>500</v>
      </c>
      <c r="L74" s="23">
        <f t="shared" si="31"/>
        <v>0</v>
      </c>
      <c r="M74" s="23">
        <v>0</v>
      </c>
      <c r="N74" s="23">
        <f t="shared" si="27"/>
        <v>0</v>
      </c>
      <c r="O74" s="77">
        <f t="shared" si="23"/>
        <v>0</v>
      </c>
      <c r="P74" s="35">
        <f t="shared" si="29"/>
        <v>0</v>
      </c>
      <c r="Q74" s="75">
        <f t="shared" si="28"/>
        <v>0</v>
      </c>
    </row>
    <row r="75" spans="1:17" ht="24.95" customHeight="1" x14ac:dyDescent="0.25">
      <c r="A75" s="40" t="s">
        <v>121</v>
      </c>
      <c r="B75" s="22" t="s">
        <v>122</v>
      </c>
      <c r="C75" s="23">
        <v>2685</v>
      </c>
      <c r="D75" s="23"/>
      <c r="E75" s="23">
        <f t="shared" si="30"/>
        <v>2685</v>
      </c>
      <c r="F75" s="23">
        <v>2585</v>
      </c>
      <c r="G75" s="23">
        <v>0</v>
      </c>
      <c r="H75" s="23">
        <v>156.01</v>
      </c>
      <c r="I75" s="23">
        <v>631.53</v>
      </c>
      <c r="J75" s="18">
        <f t="shared" si="26"/>
        <v>1953.47</v>
      </c>
      <c r="K75" s="26">
        <f t="shared" si="25"/>
        <v>1897.4599999999998</v>
      </c>
      <c r="L75" s="23">
        <f t="shared" si="31"/>
        <v>100</v>
      </c>
      <c r="M75" s="23">
        <v>38.43</v>
      </c>
      <c r="N75" s="23">
        <f t="shared" si="27"/>
        <v>593.1</v>
      </c>
      <c r="O75" s="77">
        <f t="shared" si="23"/>
        <v>0.24430560928433268</v>
      </c>
      <c r="P75" s="35">
        <f t="shared" si="29"/>
        <v>5.8104283054003718E-2</v>
      </c>
      <c r="Q75" s="75">
        <f t="shared" si="28"/>
        <v>0.23520670391061452</v>
      </c>
    </row>
    <row r="76" spans="1:17" ht="24.95" customHeight="1" x14ac:dyDescent="0.25">
      <c r="A76" s="40" t="s">
        <v>123</v>
      </c>
      <c r="B76" s="22" t="s">
        <v>124</v>
      </c>
      <c r="C76" s="23">
        <v>2500</v>
      </c>
      <c r="D76" s="23"/>
      <c r="E76" s="23">
        <f t="shared" si="30"/>
        <v>2500</v>
      </c>
      <c r="F76" s="23">
        <v>1500</v>
      </c>
      <c r="G76" s="23">
        <v>0</v>
      </c>
      <c r="H76" s="23">
        <v>68.06</v>
      </c>
      <c r="I76" s="23">
        <v>129.77000000000001</v>
      </c>
      <c r="J76" s="18">
        <f t="shared" si="26"/>
        <v>1370.23</v>
      </c>
      <c r="K76" s="26">
        <f t="shared" si="25"/>
        <v>2302.17</v>
      </c>
      <c r="L76" s="23">
        <f t="shared" si="31"/>
        <v>1000</v>
      </c>
      <c r="M76" s="23">
        <v>0</v>
      </c>
      <c r="N76" s="23">
        <f t="shared" si="27"/>
        <v>129.77000000000001</v>
      </c>
      <c r="O76" s="77">
        <f t="shared" si="23"/>
        <v>8.6513333333333345E-2</v>
      </c>
      <c r="P76" s="35">
        <f t="shared" si="29"/>
        <v>2.7224000000000002E-2</v>
      </c>
      <c r="Q76" s="75">
        <f t="shared" si="28"/>
        <v>5.1908000000000003E-2</v>
      </c>
    </row>
    <row r="77" spans="1:17" ht="24.95" customHeight="1" x14ac:dyDescent="0.25">
      <c r="A77" s="40" t="s">
        <v>125</v>
      </c>
      <c r="B77" s="22" t="s">
        <v>126</v>
      </c>
      <c r="C77" s="23">
        <v>2110</v>
      </c>
      <c r="D77" s="23"/>
      <c r="E77" s="23">
        <f t="shared" si="30"/>
        <v>2110</v>
      </c>
      <c r="F77" s="23">
        <v>2110</v>
      </c>
      <c r="G77" s="23">
        <v>0</v>
      </c>
      <c r="H77" s="23">
        <v>0</v>
      </c>
      <c r="I77" s="23">
        <v>109.4</v>
      </c>
      <c r="J77" s="18">
        <f t="shared" si="26"/>
        <v>2000.6</v>
      </c>
      <c r="K77" s="26">
        <f t="shared" si="25"/>
        <v>2000.6</v>
      </c>
      <c r="L77" s="23">
        <f t="shared" si="31"/>
        <v>0</v>
      </c>
      <c r="M77" s="23">
        <v>76.599999999999994</v>
      </c>
      <c r="N77" s="23">
        <f t="shared" si="27"/>
        <v>32.800000000000011</v>
      </c>
      <c r="O77" s="77">
        <f t="shared" si="23"/>
        <v>5.1848341232227493E-2</v>
      </c>
      <c r="P77" s="35">
        <f t="shared" si="29"/>
        <v>0</v>
      </c>
      <c r="Q77" s="75">
        <f t="shared" si="28"/>
        <v>5.1848341232227493E-2</v>
      </c>
    </row>
    <row r="78" spans="1:17" ht="24.95" customHeight="1" x14ac:dyDescent="0.25">
      <c r="A78" s="40" t="s">
        <v>127</v>
      </c>
      <c r="B78" s="22" t="s">
        <v>128</v>
      </c>
      <c r="C78" s="23">
        <v>2000</v>
      </c>
      <c r="D78" s="23"/>
      <c r="E78" s="23">
        <f t="shared" si="30"/>
        <v>2000</v>
      </c>
      <c r="F78" s="23">
        <v>1200</v>
      </c>
      <c r="G78" s="23">
        <v>0</v>
      </c>
      <c r="H78" s="23">
        <v>121</v>
      </c>
      <c r="I78" s="23">
        <v>241.1</v>
      </c>
      <c r="J78" s="18">
        <f t="shared" si="26"/>
        <v>958.9</v>
      </c>
      <c r="K78" s="26">
        <f t="shared" si="25"/>
        <v>1637.9</v>
      </c>
      <c r="L78" s="23">
        <f t="shared" si="31"/>
        <v>800</v>
      </c>
      <c r="M78" s="23">
        <v>120.55</v>
      </c>
      <c r="N78" s="23">
        <f t="shared" si="27"/>
        <v>120.55</v>
      </c>
      <c r="O78" s="77">
        <f t="shared" si="23"/>
        <v>0.20091666666666666</v>
      </c>
      <c r="P78" s="35">
        <f t="shared" si="29"/>
        <v>6.0499999999999998E-2</v>
      </c>
      <c r="Q78" s="75">
        <f t="shared" si="28"/>
        <v>0.12054999999999999</v>
      </c>
    </row>
    <row r="79" spans="1:17" ht="24.95" customHeight="1" x14ac:dyDescent="0.25">
      <c r="A79" s="40">
        <v>256</v>
      </c>
      <c r="B79" s="51" t="s">
        <v>129</v>
      </c>
      <c r="C79" s="23">
        <v>0</v>
      </c>
      <c r="D79" s="23"/>
      <c r="E79" s="23">
        <f t="shared" si="30"/>
        <v>0</v>
      </c>
      <c r="F79" s="23">
        <v>0</v>
      </c>
      <c r="G79" s="23">
        <v>0</v>
      </c>
      <c r="H79" s="23">
        <v>0</v>
      </c>
      <c r="I79" s="23">
        <v>0</v>
      </c>
      <c r="J79" s="18">
        <f t="shared" si="26"/>
        <v>0</v>
      </c>
      <c r="K79" s="26">
        <f t="shared" si="25"/>
        <v>0</v>
      </c>
      <c r="L79" s="23">
        <f t="shared" si="31"/>
        <v>0</v>
      </c>
      <c r="M79" s="23">
        <v>0</v>
      </c>
      <c r="N79" s="23">
        <f t="shared" si="27"/>
        <v>0</v>
      </c>
      <c r="O79" s="77">
        <v>0</v>
      </c>
      <c r="P79" s="35">
        <v>0</v>
      </c>
      <c r="Q79" s="75">
        <v>0</v>
      </c>
    </row>
    <row r="80" spans="1:17" ht="24.95" customHeight="1" x14ac:dyDescent="0.25">
      <c r="A80" s="40">
        <v>259</v>
      </c>
      <c r="B80" s="51" t="s">
        <v>130</v>
      </c>
      <c r="C80" s="23">
        <v>800</v>
      </c>
      <c r="D80" s="23">
        <v>4000</v>
      </c>
      <c r="E80" s="23">
        <f t="shared" si="30"/>
        <v>4800</v>
      </c>
      <c r="F80" s="23">
        <v>4600</v>
      </c>
      <c r="G80" s="23">
        <v>0</v>
      </c>
      <c r="H80" s="23">
        <v>0</v>
      </c>
      <c r="I80" s="23">
        <v>109.39</v>
      </c>
      <c r="J80" s="18">
        <f t="shared" si="26"/>
        <v>4490.6099999999997</v>
      </c>
      <c r="K80" s="26">
        <f t="shared" si="25"/>
        <v>4690.6099999999997</v>
      </c>
      <c r="L80" s="23">
        <f t="shared" si="31"/>
        <v>200</v>
      </c>
      <c r="M80" s="23">
        <v>0</v>
      </c>
      <c r="N80" s="23">
        <f t="shared" si="27"/>
        <v>109.39</v>
      </c>
      <c r="O80" s="77">
        <f t="shared" si="23"/>
        <v>2.3780434782608696E-2</v>
      </c>
      <c r="P80" s="35">
        <f t="shared" si="29"/>
        <v>0</v>
      </c>
      <c r="Q80" s="75">
        <f t="shared" si="28"/>
        <v>2.2789583333333332E-2</v>
      </c>
    </row>
    <row r="81" spans="1:17" ht="24.95" customHeight="1" x14ac:dyDescent="0.25">
      <c r="A81" s="40" t="s">
        <v>131</v>
      </c>
      <c r="B81" s="51" t="s">
        <v>132</v>
      </c>
      <c r="C81" s="23">
        <v>1000</v>
      </c>
      <c r="D81" s="23"/>
      <c r="E81" s="23">
        <f t="shared" si="30"/>
        <v>1000</v>
      </c>
      <c r="F81" s="23">
        <v>500</v>
      </c>
      <c r="G81" s="23">
        <v>0</v>
      </c>
      <c r="H81" s="23">
        <v>0</v>
      </c>
      <c r="I81" s="23">
        <v>0</v>
      </c>
      <c r="J81" s="18">
        <f t="shared" si="26"/>
        <v>500</v>
      </c>
      <c r="K81" s="26">
        <f t="shared" si="25"/>
        <v>1000</v>
      </c>
      <c r="L81" s="23">
        <f t="shared" si="31"/>
        <v>500</v>
      </c>
      <c r="M81" s="23">
        <v>0</v>
      </c>
      <c r="N81" s="23">
        <f t="shared" si="27"/>
        <v>0</v>
      </c>
      <c r="O81" s="77">
        <f t="shared" si="23"/>
        <v>0</v>
      </c>
      <c r="P81" s="35">
        <f t="shared" si="29"/>
        <v>0</v>
      </c>
      <c r="Q81" s="75">
        <f t="shared" si="28"/>
        <v>0</v>
      </c>
    </row>
    <row r="82" spans="1:17" ht="24.95" customHeight="1" x14ac:dyDescent="0.25">
      <c r="A82" s="40">
        <v>262</v>
      </c>
      <c r="B82" s="51" t="s">
        <v>133</v>
      </c>
      <c r="C82" s="23">
        <v>0</v>
      </c>
      <c r="D82" s="23"/>
      <c r="E82" s="23">
        <f t="shared" si="30"/>
        <v>0</v>
      </c>
      <c r="F82" s="23">
        <v>0</v>
      </c>
      <c r="G82" s="23">
        <v>0</v>
      </c>
      <c r="H82" s="23">
        <v>0</v>
      </c>
      <c r="I82" s="23">
        <v>0</v>
      </c>
      <c r="J82" s="18">
        <f t="shared" si="26"/>
        <v>0</v>
      </c>
      <c r="K82" s="26">
        <f t="shared" si="25"/>
        <v>0</v>
      </c>
      <c r="L82" s="23">
        <f t="shared" si="31"/>
        <v>0</v>
      </c>
      <c r="M82" s="23">
        <v>0</v>
      </c>
      <c r="N82" s="23">
        <f t="shared" si="27"/>
        <v>0</v>
      </c>
      <c r="O82" s="77">
        <v>0</v>
      </c>
      <c r="P82" s="35">
        <v>0</v>
      </c>
      <c r="Q82" s="75">
        <v>0</v>
      </c>
    </row>
    <row r="83" spans="1:17" ht="24.95" customHeight="1" x14ac:dyDescent="0.25">
      <c r="A83" s="40" t="s">
        <v>134</v>
      </c>
      <c r="B83" s="51" t="s">
        <v>135</v>
      </c>
      <c r="C83" s="23">
        <v>4595</v>
      </c>
      <c r="D83" s="23"/>
      <c r="E83" s="23">
        <f t="shared" si="30"/>
        <v>4595</v>
      </c>
      <c r="F83" s="23">
        <v>4595</v>
      </c>
      <c r="G83" s="23">
        <v>0</v>
      </c>
      <c r="H83" s="23">
        <v>0</v>
      </c>
      <c r="I83" s="23">
        <v>134.13999999999999</v>
      </c>
      <c r="J83" s="18">
        <f t="shared" si="26"/>
        <v>4460.8599999999997</v>
      </c>
      <c r="K83" s="26">
        <f t="shared" si="25"/>
        <v>4460.8599999999997</v>
      </c>
      <c r="L83" s="23">
        <f t="shared" si="31"/>
        <v>0</v>
      </c>
      <c r="M83" s="23">
        <v>12.82</v>
      </c>
      <c r="N83" s="23">
        <f t="shared" si="27"/>
        <v>121.32</v>
      </c>
      <c r="O83" s="77">
        <f t="shared" si="23"/>
        <v>2.9192600652883566E-2</v>
      </c>
      <c r="P83" s="35">
        <f t="shared" si="29"/>
        <v>0</v>
      </c>
      <c r="Q83" s="75">
        <f t="shared" si="28"/>
        <v>2.9192600652883566E-2</v>
      </c>
    </row>
    <row r="84" spans="1:17" ht="24.95" customHeight="1" x14ac:dyDescent="0.25">
      <c r="A84" s="40" t="s">
        <v>136</v>
      </c>
      <c r="B84" s="51" t="s">
        <v>137</v>
      </c>
      <c r="C84" s="23">
        <v>2100</v>
      </c>
      <c r="D84" s="52"/>
      <c r="E84" s="23">
        <f t="shared" si="30"/>
        <v>2100</v>
      </c>
      <c r="F84" s="23">
        <v>2100</v>
      </c>
      <c r="G84" s="23">
        <v>0</v>
      </c>
      <c r="H84" s="23">
        <v>0</v>
      </c>
      <c r="I84" s="23">
        <v>295.70999999999998</v>
      </c>
      <c r="J84" s="18">
        <f t="shared" si="26"/>
        <v>1804.29</v>
      </c>
      <c r="K84" s="26">
        <f t="shared" si="25"/>
        <v>1804.29</v>
      </c>
      <c r="L84" s="23">
        <f t="shared" si="31"/>
        <v>0</v>
      </c>
      <c r="M84" s="23">
        <v>11</v>
      </c>
      <c r="N84" s="23">
        <f t="shared" si="27"/>
        <v>284.70999999999998</v>
      </c>
      <c r="O84" s="77">
        <f t="shared" si="23"/>
        <v>0.1408142857142857</v>
      </c>
      <c r="P84" s="35">
        <f t="shared" si="29"/>
        <v>0</v>
      </c>
      <c r="Q84" s="75">
        <f t="shared" si="28"/>
        <v>0.1408142857142857</v>
      </c>
    </row>
    <row r="85" spans="1:17" ht="24.95" customHeight="1" x14ac:dyDescent="0.25">
      <c r="A85" s="40" t="s">
        <v>138</v>
      </c>
      <c r="B85" s="22" t="s">
        <v>139</v>
      </c>
      <c r="C85" s="23">
        <v>500</v>
      </c>
      <c r="D85" s="23"/>
      <c r="E85" s="23">
        <f t="shared" si="30"/>
        <v>500</v>
      </c>
      <c r="F85" s="23">
        <v>240</v>
      </c>
      <c r="G85" s="23">
        <v>0</v>
      </c>
      <c r="H85" s="23">
        <v>0</v>
      </c>
      <c r="I85" s="23">
        <v>2.84</v>
      </c>
      <c r="J85" s="18">
        <f t="shared" si="26"/>
        <v>237.16</v>
      </c>
      <c r="K85" s="26">
        <f t="shared" si="25"/>
        <v>497.16</v>
      </c>
      <c r="L85" s="23">
        <f t="shared" si="31"/>
        <v>260</v>
      </c>
      <c r="M85" s="23">
        <v>0</v>
      </c>
      <c r="N85" s="23">
        <f t="shared" si="27"/>
        <v>2.84</v>
      </c>
      <c r="O85" s="77">
        <f t="shared" si="23"/>
        <v>1.1833333333333333E-2</v>
      </c>
      <c r="P85" s="35">
        <f t="shared" si="29"/>
        <v>0</v>
      </c>
      <c r="Q85" s="75">
        <f t="shared" si="28"/>
        <v>5.6799999999999993E-3</v>
      </c>
    </row>
    <row r="86" spans="1:17" ht="24.95" customHeight="1" x14ac:dyDescent="0.25">
      <c r="A86" s="40" t="s">
        <v>140</v>
      </c>
      <c r="B86" s="22" t="s">
        <v>141</v>
      </c>
      <c r="C86" s="23">
        <v>5000</v>
      </c>
      <c r="D86" s="23"/>
      <c r="E86" s="23">
        <f t="shared" si="30"/>
        <v>5000</v>
      </c>
      <c r="F86" s="23">
        <v>5000</v>
      </c>
      <c r="G86" s="23">
        <v>0</v>
      </c>
      <c r="H86" s="23">
        <v>0</v>
      </c>
      <c r="I86" s="23">
        <v>1220.5999999999999</v>
      </c>
      <c r="J86" s="18">
        <f t="shared" si="26"/>
        <v>3779.4</v>
      </c>
      <c r="K86" s="26">
        <f t="shared" si="25"/>
        <v>3779.4</v>
      </c>
      <c r="L86" s="23">
        <f t="shared" si="31"/>
        <v>0</v>
      </c>
      <c r="M86" s="23">
        <v>69.03</v>
      </c>
      <c r="N86" s="23">
        <f t="shared" si="27"/>
        <v>1151.57</v>
      </c>
      <c r="O86" s="77">
        <f t="shared" si="23"/>
        <v>0.24411999999999998</v>
      </c>
      <c r="P86" s="35">
        <f t="shared" si="29"/>
        <v>0</v>
      </c>
      <c r="Q86" s="75">
        <f t="shared" si="28"/>
        <v>0.24411999999999998</v>
      </c>
    </row>
    <row r="87" spans="1:17" ht="24.95" customHeight="1" x14ac:dyDescent="0.25">
      <c r="A87" s="40" t="s">
        <v>142</v>
      </c>
      <c r="B87" s="22" t="s">
        <v>143</v>
      </c>
      <c r="C87" s="23">
        <v>13825</v>
      </c>
      <c r="D87" s="52">
        <v>-5104</v>
      </c>
      <c r="E87" s="23">
        <f t="shared" si="30"/>
        <v>8721</v>
      </c>
      <c r="F87" s="23">
        <v>5396</v>
      </c>
      <c r="G87" s="23">
        <v>0</v>
      </c>
      <c r="H87" s="23">
        <v>824.12</v>
      </c>
      <c r="I87" s="23">
        <v>4969.4799999999996</v>
      </c>
      <c r="J87" s="18">
        <f t="shared" si="26"/>
        <v>426.52000000000044</v>
      </c>
      <c r="K87" s="26">
        <f t="shared" si="25"/>
        <v>2927.4000000000005</v>
      </c>
      <c r="L87" s="23">
        <f t="shared" si="31"/>
        <v>3325</v>
      </c>
      <c r="M87" s="23">
        <v>405.9</v>
      </c>
      <c r="N87" s="23">
        <f t="shared" si="27"/>
        <v>4563.58</v>
      </c>
      <c r="O87" s="77">
        <f t="shared" si="23"/>
        <v>0.9209562638991845</v>
      </c>
      <c r="P87" s="35">
        <f t="shared" si="29"/>
        <v>9.4498337346634556E-2</v>
      </c>
      <c r="Q87" s="75">
        <f t="shared" si="28"/>
        <v>0.56982914803348239</v>
      </c>
    </row>
    <row r="88" spans="1:17" ht="24.95" customHeight="1" x14ac:dyDescent="0.25">
      <c r="A88" s="40" t="s">
        <v>144</v>
      </c>
      <c r="B88" s="22" t="s">
        <v>145</v>
      </c>
      <c r="C88" s="23">
        <v>3000</v>
      </c>
      <c r="D88" s="23">
        <v>-112</v>
      </c>
      <c r="E88" s="23">
        <f t="shared" si="30"/>
        <v>2888</v>
      </c>
      <c r="F88" s="23">
        <v>2138</v>
      </c>
      <c r="G88" s="23">
        <v>0</v>
      </c>
      <c r="H88" s="23">
        <v>26.21</v>
      </c>
      <c r="I88" s="23">
        <v>176.92</v>
      </c>
      <c r="J88" s="18">
        <f t="shared" si="26"/>
        <v>1961.08</v>
      </c>
      <c r="K88" s="26">
        <f t="shared" si="25"/>
        <v>2684.87</v>
      </c>
      <c r="L88" s="23">
        <f t="shared" si="31"/>
        <v>750</v>
      </c>
      <c r="M88" s="23">
        <v>82.77</v>
      </c>
      <c r="N88" s="23">
        <f t="shared" si="27"/>
        <v>94.149999999999991</v>
      </c>
      <c r="O88" s="77">
        <f t="shared" si="23"/>
        <v>8.2750233863423756E-2</v>
      </c>
      <c r="P88" s="35">
        <f t="shared" si="29"/>
        <v>9.0754847645429359E-3</v>
      </c>
      <c r="Q88" s="75">
        <f t="shared" si="28"/>
        <v>6.1260387811634343E-2</v>
      </c>
    </row>
    <row r="89" spans="1:17" ht="24.95" customHeight="1" x14ac:dyDescent="0.25">
      <c r="A89" s="40" t="s">
        <v>146</v>
      </c>
      <c r="B89" s="22" t="s">
        <v>147</v>
      </c>
      <c r="C89" s="23">
        <v>6270</v>
      </c>
      <c r="D89" s="23"/>
      <c r="E89" s="23">
        <f t="shared" si="30"/>
        <v>6270</v>
      </c>
      <c r="F89" s="23">
        <v>3500</v>
      </c>
      <c r="G89" s="23">
        <v>0</v>
      </c>
      <c r="H89" s="23">
        <v>541.83000000000004</v>
      </c>
      <c r="I89" s="23">
        <v>3006.69</v>
      </c>
      <c r="J89" s="18">
        <f t="shared" si="26"/>
        <v>493.30999999999995</v>
      </c>
      <c r="K89" s="26">
        <f t="shared" si="25"/>
        <v>2721.48</v>
      </c>
      <c r="L89" s="23">
        <f t="shared" si="31"/>
        <v>2770</v>
      </c>
      <c r="M89" s="23">
        <v>23.44</v>
      </c>
      <c r="N89" s="23">
        <f t="shared" si="27"/>
        <v>2983.25</v>
      </c>
      <c r="O89" s="77">
        <f t="shared" si="23"/>
        <v>0.85905428571428577</v>
      </c>
      <c r="P89" s="35">
        <f t="shared" si="29"/>
        <v>8.6416267942583738E-2</v>
      </c>
      <c r="Q89" s="75">
        <f t="shared" si="28"/>
        <v>0.47953588516746415</v>
      </c>
    </row>
    <row r="90" spans="1:17" ht="24.95" customHeight="1" x14ac:dyDescent="0.25">
      <c r="A90" s="40">
        <v>291</v>
      </c>
      <c r="B90" s="22" t="s">
        <v>148</v>
      </c>
      <c r="C90" s="23">
        <v>0</v>
      </c>
      <c r="D90" s="23">
        <v>1004</v>
      </c>
      <c r="E90" s="23">
        <v>1004</v>
      </c>
      <c r="F90" s="23">
        <v>1004</v>
      </c>
      <c r="G90" s="23">
        <v>0</v>
      </c>
      <c r="H90" s="23">
        <v>0</v>
      </c>
      <c r="I90" s="23">
        <v>1003.5</v>
      </c>
      <c r="J90" s="18">
        <f t="shared" si="26"/>
        <v>0.5</v>
      </c>
      <c r="K90" s="26">
        <f t="shared" si="25"/>
        <v>0.5</v>
      </c>
      <c r="L90" s="23">
        <f t="shared" si="31"/>
        <v>0</v>
      </c>
      <c r="M90" s="23">
        <v>1003.5</v>
      </c>
      <c r="N90" s="23">
        <f t="shared" si="27"/>
        <v>0</v>
      </c>
      <c r="O90" s="77">
        <f t="shared" si="23"/>
        <v>0.99950199203187251</v>
      </c>
      <c r="P90" s="35">
        <f t="shared" si="29"/>
        <v>0</v>
      </c>
      <c r="Q90" s="75">
        <f t="shared" si="28"/>
        <v>0.99950199203187251</v>
      </c>
    </row>
    <row r="91" spans="1:17" ht="24.95" customHeight="1" x14ac:dyDescent="0.25">
      <c r="A91" s="40">
        <v>292</v>
      </c>
      <c r="B91" s="22" t="s">
        <v>180</v>
      </c>
      <c r="C91" s="23">
        <v>0</v>
      </c>
      <c r="D91" s="23">
        <v>1451</v>
      </c>
      <c r="E91" s="23">
        <v>1451</v>
      </c>
      <c r="F91" s="23">
        <v>1451</v>
      </c>
      <c r="G91" s="23">
        <v>0</v>
      </c>
      <c r="H91" s="23">
        <v>0</v>
      </c>
      <c r="I91" s="23">
        <v>1450.06</v>
      </c>
      <c r="J91" s="18">
        <f t="shared" si="26"/>
        <v>0.94000000000005457</v>
      </c>
      <c r="K91" s="26">
        <f t="shared" si="25"/>
        <v>0.94000000000005457</v>
      </c>
      <c r="L91" s="23">
        <f t="shared" si="31"/>
        <v>0</v>
      </c>
      <c r="M91" s="23">
        <v>793.19</v>
      </c>
      <c r="N91" s="23">
        <f t="shared" si="27"/>
        <v>656.86999999999989</v>
      </c>
      <c r="O91" s="77">
        <f t="shared" si="23"/>
        <v>0.99935217091660922</v>
      </c>
      <c r="P91" s="35">
        <f t="shared" si="29"/>
        <v>0</v>
      </c>
      <c r="Q91" s="75">
        <f t="shared" si="28"/>
        <v>0.99935217091660922</v>
      </c>
    </row>
    <row r="92" spans="1:17" ht="24.95" customHeight="1" x14ac:dyDescent="0.25">
      <c r="A92" s="40">
        <v>293</v>
      </c>
      <c r="B92" s="22" t="s">
        <v>176</v>
      </c>
      <c r="C92" s="23">
        <v>0</v>
      </c>
      <c r="D92" s="23">
        <v>302</v>
      </c>
      <c r="E92" s="23">
        <v>302</v>
      </c>
      <c r="F92" s="23">
        <v>302</v>
      </c>
      <c r="G92" s="23">
        <v>0</v>
      </c>
      <c r="H92" s="23">
        <v>0</v>
      </c>
      <c r="I92" s="23">
        <v>301.52</v>
      </c>
      <c r="J92" s="18">
        <f t="shared" si="26"/>
        <v>0.48000000000001819</v>
      </c>
      <c r="K92" s="26">
        <f t="shared" si="25"/>
        <v>0.48000000000001819</v>
      </c>
      <c r="L92" s="23">
        <f t="shared" si="31"/>
        <v>0</v>
      </c>
      <c r="M92" s="23">
        <v>301.52</v>
      </c>
      <c r="N92" s="23">
        <f t="shared" si="27"/>
        <v>0</v>
      </c>
      <c r="O92" s="77">
        <f t="shared" si="23"/>
        <v>0.99841059602648996</v>
      </c>
      <c r="P92" s="35">
        <f t="shared" si="29"/>
        <v>0</v>
      </c>
      <c r="Q92" s="75">
        <f t="shared" si="28"/>
        <v>0.99841059602648996</v>
      </c>
    </row>
    <row r="93" spans="1:17" ht="24.95" customHeight="1" x14ac:dyDescent="0.25">
      <c r="A93" s="40">
        <v>296</v>
      </c>
      <c r="B93" s="22" t="s">
        <v>177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23">
        <v>0</v>
      </c>
      <c r="J93" s="18">
        <f t="shared" si="26"/>
        <v>0</v>
      </c>
      <c r="K93" s="26">
        <f t="shared" si="25"/>
        <v>0</v>
      </c>
      <c r="L93" s="23">
        <f t="shared" si="31"/>
        <v>0</v>
      </c>
      <c r="M93" s="23">
        <v>0</v>
      </c>
      <c r="N93" s="23">
        <f t="shared" si="27"/>
        <v>0</v>
      </c>
      <c r="O93" s="77">
        <v>0</v>
      </c>
      <c r="P93" s="35">
        <v>0</v>
      </c>
      <c r="Q93" s="75">
        <v>0</v>
      </c>
    </row>
    <row r="94" spans="1:17" ht="24.95" customHeight="1" x14ac:dyDescent="0.25">
      <c r="A94" s="40">
        <v>298</v>
      </c>
      <c r="B94" s="22" t="s">
        <v>149</v>
      </c>
      <c r="C94" s="23">
        <v>0</v>
      </c>
      <c r="D94" s="23">
        <v>1948</v>
      </c>
      <c r="E94" s="23">
        <v>1948</v>
      </c>
      <c r="F94" s="23">
        <v>1948</v>
      </c>
      <c r="G94" s="23">
        <v>0</v>
      </c>
      <c r="H94" s="23">
        <v>0</v>
      </c>
      <c r="I94" s="23">
        <v>1947.52</v>
      </c>
      <c r="J94" s="18">
        <f t="shared" si="26"/>
        <v>0.48000000000001819</v>
      </c>
      <c r="K94" s="26">
        <f>SUM(E94-H94-I94)</f>
        <v>0.48000000000001819</v>
      </c>
      <c r="L94" s="23">
        <f>SUM(E94-F94)</f>
        <v>0</v>
      </c>
      <c r="M94" s="23">
        <v>1947.52</v>
      </c>
      <c r="N94" s="23">
        <f>SUM(I94-M94)</f>
        <v>0</v>
      </c>
      <c r="O94" s="77">
        <f>SUM(I94/F94*100%)</f>
        <v>0.99975359342915815</v>
      </c>
      <c r="P94" s="35">
        <f>SUM(H94/E94)</f>
        <v>0</v>
      </c>
      <c r="Q94" s="75">
        <f>SUM(I94/E94*100%)</f>
        <v>0.99975359342915815</v>
      </c>
    </row>
    <row r="95" spans="1:17" ht="24.95" customHeight="1" x14ac:dyDescent="0.25">
      <c r="A95" s="70"/>
      <c r="B95" s="71" t="s">
        <v>150</v>
      </c>
      <c r="C95" s="72">
        <f>SUM(C96:C102)</f>
        <v>140030</v>
      </c>
      <c r="D95" s="72">
        <f>SUM(D96:D103)</f>
        <v>-1385</v>
      </c>
      <c r="E95" s="72">
        <f>SUM(E96:E103)</f>
        <v>138645</v>
      </c>
      <c r="F95" s="72">
        <f>SUM(F96:F103)</f>
        <v>112255</v>
      </c>
      <c r="G95" s="72">
        <v>0</v>
      </c>
      <c r="H95" s="72">
        <f>SUM(H96:H103)</f>
        <v>405.52</v>
      </c>
      <c r="I95" s="72">
        <f>SUM(I96:I103)</f>
        <v>20568.18</v>
      </c>
      <c r="J95" s="72">
        <f>SUM(F95-I95)</f>
        <v>91686.82</v>
      </c>
      <c r="K95" s="72">
        <f>SUM(E95-G95-I95)</f>
        <v>118076.82</v>
      </c>
      <c r="L95" s="72">
        <f t="shared" si="31"/>
        <v>26390</v>
      </c>
      <c r="M95" s="72">
        <f>SUM(M96:M103)</f>
        <v>9668.1400000000012</v>
      </c>
      <c r="N95" s="72">
        <f>SUM(I95-M95)</f>
        <v>10900.039999999999</v>
      </c>
      <c r="O95" s="74">
        <f t="shared" si="23"/>
        <v>0.18322729499799564</v>
      </c>
      <c r="P95" s="39">
        <f>SUM(H95/E95)</f>
        <v>2.9248800894370514E-3</v>
      </c>
      <c r="Q95" s="75">
        <f t="shared" ref="Q95:Q102" si="32">SUM(I95/F95*100%)</f>
        <v>0.18322729499799564</v>
      </c>
    </row>
    <row r="96" spans="1:17" ht="24.95" customHeight="1" x14ac:dyDescent="0.25">
      <c r="A96" s="21" t="s">
        <v>179</v>
      </c>
      <c r="B96" s="80" t="s">
        <v>151</v>
      </c>
      <c r="C96" s="23">
        <v>28500</v>
      </c>
      <c r="D96" s="23">
        <v>-2885</v>
      </c>
      <c r="E96" s="23">
        <f t="shared" ref="E96:E101" si="33">SUM(C96+D96)</f>
        <v>25615</v>
      </c>
      <c r="F96" s="23">
        <v>18115</v>
      </c>
      <c r="G96" s="23">
        <v>0</v>
      </c>
      <c r="H96" s="23">
        <v>0</v>
      </c>
      <c r="I96" s="23">
        <v>0</v>
      </c>
      <c r="J96" s="18">
        <f>F96-I96-G96</f>
        <v>18115</v>
      </c>
      <c r="K96" s="26">
        <f t="shared" ref="K96:K103" si="34">SUM(E96-H96-I96)</f>
        <v>25615</v>
      </c>
      <c r="L96" s="23">
        <f t="shared" si="31"/>
        <v>7500</v>
      </c>
      <c r="M96" s="23">
        <v>0</v>
      </c>
      <c r="N96" s="23">
        <f t="shared" ref="N96:N110" si="35">SUM(I96-M96)</f>
        <v>0</v>
      </c>
      <c r="O96" s="77">
        <f t="shared" si="23"/>
        <v>0</v>
      </c>
      <c r="P96" s="35">
        <f>SUM(H96/E96)</f>
        <v>0</v>
      </c>
      <c r="Q96" s="81">
        <f t="shared" si="32"/>
        <v>0</v>
      </c>
    </row>
    <row r="97" spans="1:17" ht="24.95" customHeight="1" x14ac:dyDescent="0.25">
      <c r="A97" s="21">
        <v>314</v>
      </c>
      <c r="B97" s="80" t="s">
        <v>152</v>
      </c>
      <c r="C97" s="23">
        <v>28500</v>
      </c>
      <c r="D97" s="23"/>
      <c r="E97" s="23">
        <f t="shared" si="33"/>
        <v>28500</v>
      </c>
      <c r="F97" s="23">
        <v>28500</v>
      </c>
      <c r="G97" s="23">
        <v>0</v>
      </c>
      <c r="H97" s="23">
        <v>405.52</v>
      </c>
      <c r="I97" s="23">
        <v>0</v>
      </c>
      <c r="J97" s="18">
        <f t="shared" ref="J97:J102" si="36">F97-I97-G97</f>
        <v>28500</v>
      </c>
      <c r="K97" s="26">
        <f t="shared" si="34"/>
        <v>28094.48</v>
      </c>
      <c r="L97" s="23">
        <f t="shared" si="31"/>
        <v>0</v>
      </c>
      <c r="M97" s="23">
        <v>0</v>
      </c>
      <c r="N97" s="23">
        <f t="shared" si="35"/>
        <v>0</v>
      </c>
      <c r="O97" s="77">
        <f t="shared" si="23"/>
        <v>0</v>
      </c>
      <c r="P97" s="35">
        <f t="shared" ref="P97:P102" si="37">SUM(H97/E97)</f>
        <v>1.4228771929824561E-2</v>
      </c>
      <c r="Q97" s="81">
        <f t="shared" si="32"/>
        <v>0</v>
      </c>
    </row>
    <row r="98" spans="1:17" ht="24.95" customHeight="1" x14ac:dyDescent="0.25">
      <c r="A98" s="21">
        <v>320</v>
      </c>
      <c r="B98" s="80" t="s">
        <v>153</v>
      </c>
      <c r="C98" s="23">
        <v>380</v>
      </c>
      <c r="D98" s="23">
        <v>1500</v>
      </c>
      <c r="E98" s="23">
        <f t="shared" si="33"/>
        <v>1880</v>
      </c>
      <c r="F98" s="23">
        <v>1640</v>
      </c>
      <c r="G98" s="23">
        <v>0</v>
      </c>
      <c r="H98" s="23">
        <v>0</v>
      </c>
      <c r="I98" s="23">
        <v>1251.8900000000001</v>
      </c>
      <c r="J98" s="18">
        <f t="shared" si="36"/>
        <v>388.1099999999999</v>
      </c>
      <c r="K98" s="26">
        <f t="shared" si="34"/>
        <v>628.1099999999999</v>
      </c>
      <c r="L98" s="23">
        <f t="shared" si="31"/>
        <v>240</v>
      </c>
      <c r="M98" s="23">
        <v>846.37</v>
      </c>
      <c r="N98" s="23">
        <f t="shared" si="35"/>
        <v>405.5200000000001</v>
      </c>
      <c r="O98" s="77">
        <f t="shared" si="23"/>
        <v>0.76334756097560985</v>
      </c>
      <c r="P98" s="35">
        <f t="shared" si="37"/>
        <v>0</v>
      </c>
      <c r="Q98" s="81">
        <f t="shared" si="32"/>
        <v>0.76334756097560985</v>
      </c>
    </row>
    <row r="99" spans="1:17" ht="24.95" customHeight="1" x14ac:dyDescent="0.25">
      <c r="A99" s="21" t="s">
        <v>154</v>
      </c>
      <c r="B99" s="80" t="s">
        <v>155</v>
      </c>
      <c r="C99" s="23">
        <v>1900</v>
      </c>
      <c r="D99" s="23"/>
      <c r="E99" s="23">
        <f t="shared" si="33"/>
        <v>1900</v>
      </c>
      <c r="F99" s="23">
        <v>1500</v>
      </c>
      <c r="G99" s="23">
        <v>0</v>
      </c>
      <c r="H99" s="23">
        <v>0</v>
      </c>
      <c r="I99" s="23">
        <v>0</v>
      </c>
      <c r="J99" s="18">
        <f t="shared" si="36"/>
        <v>1500</v>
      </c>
      <c r="K99" s="26">
        <f t="shared" si="34"/>
        <v>1900</v>
      </c>
      <c r="L99" s="23">
        <f t="shared" si="31"/>
        <v>400</v>
      </c>
      <c r="M99" s="23">
        <v>0</v>
      </c>
      <c r="N99" s="23">
        <f t="shared" si="35"/>
        <v>0</v>
      </c>
      <c r="O99" s="77">
        <f t="shared" si="23"/>
        <v>0</v>
      </c>
      <c r="P99" s="35">
        <f t="shared" si="37"/>
        <v>0</v>
      </c>
      <c r="Q99" s="81">
        <f t="shared" si="32"/>
        <v>0</v>
      </c>
    </row>
    <row r="100" spans="1:17" ht="24.95" customHeight="1" x14ac:dyDescent="0.25">
      <c r="A100" s="21" t="s">
        <v>156</v>
      </c>
      <c r="B100" s="80" t="s">
        <v>157</v>
      </c>
      <c r="C100" s="23">
        <v>33250</v>
      </c>
      <c r="D100" s="23"/>
      <c r="E100" s="23">
        <f t="shared" si="33"/>
        <v>33250</v>
      </c>
      <c r="F100" s="23">
        <v>24000</v>
      </c>
      <c r="G100" s="23">
        <v>0</v>
      </c>
      <c r="H100" s="23">
        <v>0</v>
      </c>
      <c r="I100" s="23">
        <v>639.14</v>
      </c>
      <c r="J100" s="18">
        <f t="shared" si="36"/>
        <v>23360.86</v>
      </c>
      <c r="K100" s="26">
        <f t="shared" si="34"/>
        <v>32610.86</v>
      </c>
      <c r="L100" s="23">
        <f t="shared" si="31"/>
        <v>9250</v>
      </c>
      <c r="M100" s="23">
        <v>0</v>
      </c>
      <c r="N100" s="23">
        <f t="shared" si="35"/>
        <v>639.14</v>
      </c>
      <c r="O100" s="77">
        <f t="shared" si="23"/>
        <v>2.6630833333333333E-2</v>
      </c>
      <c r="P100" s="35">
        <f t="shared" si="37"/>
        <v>0</v>
      </c>
      <c r="Q100" s="81">
        <f t="shared" si="32"/>
        <v>2.6630833333333333E-2</v>
      </c>
    </row>
    <row r="101" spans="1:17" ht="24.95" customHeight="1" x14ac:dyDescent="0.25">
      <c r="A101" s="21" t="s">
        <v>158</v>
      </c>
      <c r="B101" s="80" t="s">
        <v>150</v>
      </c>
      <c r="C101" s="23">
        <v>9500</v>
      </c>
      <c r="D101" s="23"/>
      <c r="E101" s="23">
        <f t="shared" si="33"/>
        <v>9500</v>
      </c>
      <c r="F101" s="23">
        <v>7500</v>
      </c>
      <c r="G101" s="23">
        <v>0</v>
      </c>
      <c r="H101" s="23">
        <v>0</v>
      </c>
      <c r="I101" s="23">
        <v>1540.8</v>
      </c>
      <c r="J101" s="18">
        <f t="shared" si="36"/>
        <v>5959.2</v>
      </c>
      <c r="K101" s="26">
        <f t="shared" si="34"/>
        <v>7959.2</v>
      </c>
      <c r="L101" s="23">
        <f t="shared" si="31"/>
        <v>2000</v>
      </c>
      <c r="M101" s="23">
        <v>0</v>
      </c>
      <c r="N101" s="23">
        <f t="shared" si="35"/>
        <v>1540.8</v>
      </c>
      <c r="O101" s="77">
        <f t="shared" si="23"/>
        <v>0.20543999999999998</v>
      </c>
      <c r="P101" s="35">
        <f t="shared" si="37"/>
        <v>0</v>
      </c>
      <c r="Q101" s="81">
        <f t="shared" si="32"/>
        <v>0.20543999999999998</v>
      </c>
    </row>
    <row r="102" spans="1:17" ht="24.95" customHeight="1" x14ac:dyDescent="0.25">
      <c r="A102" s="21">
        <v>380</v>
      </c>
      <c r="B102" s="80" t="s">
        <v>159</v>
      </c>
      <c r="C102" s="23">
        <v>38000</v>
      </c>
      <c r="D102" s="52"/>
      <c r="E102" s="23">
        <f>SUM(C102+D102)</f>
        <v>38000</v>
      </c>
      <c r="F102" s="23">
        <v>31000</v>
      </c>
      <c r="G102" s="23">
        <v>0</v>
      </c>
      <c r="H102" s="23">
        <v>0</v>
      </c>
      <c r="I102" s="23">
        <v>17136.349999999999</v>
      </c>
      <c r="J102" s="18">
        <f t="shared" si="36"/>
        <v>13863.650000000001</v>
      </c>
      <c r="K102" s="26">
        <f t="shared" si="34"/>
        <v>20863.650000000001</v>
      </c>
      <c r="L102" s="23">
        <f t="shared" si="31"/>
        <v>7000</v>
      </c>
      <c r="M102" s="23">
        <v>8821.77</v>
      </c>
      <c r="N102" s="23">
        <f t="shared" si="35"/>
        <v>8314.5799999999981</v>
      </c>
      <c r="O102" s="77">
        <f t="shared" si="23"/>
        <v>0.55278548387096771</v>
      </c>
      <c r="P102" s="35">
        <f t="shared" si="37"/>
        <v>0</v>
      </c>
      <c r="Q102" s="81">
        <f t="shared" si="32"/>
        <v>0.55278548387096771</v>
      </c>
    </row>
    <row r="103" spans="1:17" ht="24.95" customHeight="1" x14ac:dyDescent="0.25">
      <c r="A103" s="21">
        <v>396</v>
      </c>
      <c r="B103" s="80" t="s">
        <v>160</v>
      </c>
      <c r="C103" s="23">
        <v>0</v>
      </c>
      <c r="D103" s="52"/>
      <c r="E103" s="23">
        <f>SUM(C103+D103)</f>
        <v>0</v>
      </c>
      <c r="F103" s="23">
        <v>0</v>
      </c>
      <c r="G103" s="23">
        <v>0</v>
      </c>
      <c r="H103" s="23">
        <v>0</v>
      </c>
      <c r="I103" s="23">
        <v>0</v>
      </c>
      <c r="J103" s="18">
        <f>F103-H103-I103</f>
        <v>0</v>
      </c>
      <c r="K103" s="26">
        <f t="shared" si="34"/>
        <v>0</v>
      </c>
      <c r="L103" s="23">
        <f t="shared" si="31"/>
        <v>0</v>
      </c>
      <c r="M103" s="23">
        <v>0</v>
      </c>
      <c r="N103" s="23">
        <f t="shared" si="35"/>
        <v>0</v>
      </c>
      <c r="O103" s="77">
        <v>0</v>
      </c>
      <c r="P103" s="35">
        <v>0</v>
      </c>
      <c r="Q103" s="81">
        <v>0</v>
      </c>
    </row>
    <row r="104" spans="1:17" ht="18.75" customHeight="1" x14ac:dyDescent="0.25">
      <c r="A104" s="21"/>
      <c r="B104" s="80"/>
      <c r="C104" s="23"/>
      <c r="D104" s="52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78"/>
      <c r="P104" s="35"/>
      <c r="Q104" s="79"/>
    </row>
    <row r="105" spans="1:17" ht="24.95" customHeight="1" x14ac:dyDescent="0.25">
      <c r="A105" s="70"/>
      <c r="B105" s="71" t="s">
        <v>161</v>
      </c>
      <c r="C105" s="72">
        <f>SUM(C106:C110)</f>
        <v>351700</v>
      </c>
      <c r="D105" s="72">
        <f>SUM(D106)</f>
        <v>-15484</v>
      </c>
      <c r="E105" s="72">
        <f>SUM(E106:E110)</f>
        <v>333616</v>
      </c>
      <c r="F105" s="72">
        <f>SUM(F106:F110)</f>
        <v>239716</v>
      </c>
      <c r="G105" s="72">
        <v>0</v>
      </c>
      <c r="H105" s="72">
        <f>SUM(H106:H110)</f>
        <v>0</v>
      </c>
      <c r="I105" s="82">
        <f>SUM(I106:I110)</f>
        <v>53377</v>
      </c>
      <c r="J105" s="72">
        <f>SUM(F105-I105)</f>
        <v>186339</v>
      </c>
      <c r="K105" s="72">
        <f>SUM(E105-G105-I105)</f>
        <v>280239</v>
      </c>
      <c r="L105" s="72">
        <f t="shared" ref="L105:L110" si="38">SUM(E105-F105)</f>
        <v>93900</v>
      </c>
      <c r="M105" s="72">
        <f>SUM(M106:M110)</f>
        <v>50700</v>
      </c>
      <c r="N105" s="72">
        <f>SUM(I105-M105)</f>
        <v>2677</v>
      </c>
      <c r="O105" s="74">
        <f t="shared" si="23"/>
        <v>0.2226676567271271</v>
      </c>
      <c r="P105" s="39">
        <f t="shared" ref="P105:P110" si="39">SUM(H105/E105)</f>
        <v>0</v>
      </c>
      <c r="Q105" s="75">
        <f t="shared" ref="Q105:Q110" si="40">SUM(I105/F105*100%)</f>
        <v>0.2226676567271271</v>
      </c>
    </row>
    <row r="106" spans="1:17" ht="24.95" customHeight="1" x14ac:dyDescent="0.25">
      <c r="A106" s="40" t="s">
        <v>162</v>
      </c>
      <c r="B106" s="22" t="s">
        <v>163</v>
      </c>
      <c r="C106" s="23">
        <v>60000</v>
      </c>
      <c r="D106" s="23">
        <v>-15484</v>
      </c>
      <c r="E106" s="23">
        <f>SUM(C106+D106)</f>
        <v>44516</v>
      </c>
      <c r="F106" s="23">
        <v>19516</v>
      </c>
      <c r="G106" s="23">
        <v>0</v>
      </c>
      <c r="H106" s="23">
        <v>0</v>
      </c>
      <c r="I106" s="23">
        <v>2677</v>
      </c>
      <c r="J106" s="18">
        <f>F106-I106-G106</f>
        <v>16839</v>
      </c>
      <c r="K106" s="26">
        <f>SUM(E106-H106-I106)</f>
        <v>41839</v>
      </c>
      <c r="L106" s="23">
        <f t="shared" si="38"/>
        <v>25000</v>
      </c>
      <c r="M106" s="23">
        <v>0</v>
      </c>
      <c r="N106" s="23">
        <f t="shared" si="35"/>
        <v>2677</v>
      </c>
      <c r="O106" s="77">
        <f t="shared" si="23"/>
        <v>0.1371695019471203</v>
      </c>
      <c r="P106" s="39">
        <f t="shared" si="39"/>
        <v>0</v>
      </c>
      <c r="Q106" s="81">
        <f t="shared" si="40"/>
        <v>0.1371695019471203</v>
      </c>
    </row>
    <row r="107" spans="1:17" ht="24.95" customHeight="1" x14ac:dyDescent="0.25">
      <c r="A107" s="40" t="s">
        <v>164</v>
      </c>
      <c r="B107" s="22" t="s">
        <v>165</v>
      </c>
      <c r="C107" s="23">
        <v>20000</v>
      </c>
      <c r="D107" s="23">
        <v>-4000</v>
      </c>
      <c r="E107" s="23">
        <f>SUM(C107+D107)</f>
        <v>16000</v>
      </c>
      <c r="F107" s="23">
        <v>8000</v>
      </c>
      <c r="G107" s="23">
        <v>0</v>
      </c>
      <c r="H107" s="23">
        <v>0</v>
      </c>
      <c r="I107" s="23">
        <v>0</v>
      </c>
      <c r="J107" s="18">
        <f>F107-I107-G107</f>
        <v>8000</v>
      </c>
      <c r="K107" s="26">
        <f>SUM(E107-H107-I107)</f>
        <v>16000</v>
      </c>
      <c r="L107" s="23">
        <f t="shared" si="38"/>
        <v>8000</v>
      </c>
      <c r="M107" s="23">
        <v>0</v>
      </c>
      <c r="N107" s="23">
        <f t="shared" si="35"/>
        <v>0</v>
      </c>
      <c r="O107" s="77">
        <f t="shared" si="23"/>
        <v>0</v>
      </c>
      <c r="P107" s="39">
        <f t="shared" si="39"/>
        <v>0</v>
      </c>
      <c r="Q107" s="81">
        <f t="shared" si="40"/>
        <v>0</v>
      </c>
    </row>
    <row r="108" spans="1:17" ht="24.95" customHeight="1" x14ac:dyDescent="0.25">
      <c r="A108" s="40">
        <v>641</v>
      </c>
      <c r="B108" s="22" t="s">
        <v>166</v>
      </c>
      <c r="C108" s="23">
        <v>21700</v>
      </c>
      <c r="D108" s="23"/>
      <c r="E108" s="23">
        <f>SUM(C108+D108)</f>
        <v>21700</v>
      </c>
      <c r="F108" s="23">
        <v>10800</v>
      </c>
      <c r="G108" s="23">
        <v>0</v>
      </c>
      <c r="H108" s="23">
        <v>0</v>
      </c>
      <c r="I108" s="23">
        <v>0</v>
      </c>
      <c r="J108" s="18">
        <f>F108-I108-G108</f>
        <v>10800</v>
      </c>
      <c r="K108" s="26">
        <f>SUM(E108-H108-I108)</f>
        <v>21700</v>
      </c>
      <c r="L108" s="23">
        <f t="shared" si="38"/>
        <v>10900</v>
      </c>
      <c r="M108" s="23">
        <v>0</v>
      </c>
      <c r="N108" s="72">
        <f t="shared" si="35"/>
        <v>0</v>
      </c>
      <c r="O108" s="77">
        <f t="shared" si="23"/>
        <v>0</v>
      </c>
      <c r="P108" s="39">
        <f t="shared" si="39"/>
        <v>0</v>
      </c>
      <c r="Q108" s="81">
        <f t="shared" si="40"/>
        <v>0</v>
      </c>
    </row>
    <row r="109" spans="1:17" ht="24.95" customHeight="1" x14ac:dyDescent="0.25">
      <c r="A109" s="97">
        <v>669</v>
      </c>
      <c r="B109" s="98" t="s">
        <v>167</v>
      </c>
      <c r="C109" s="32">
        <v>250000</v>
      </c>
      <c r="D109" s="99"/>
      <c r="E109" s="23">
        <f>SUM(C109+D109)</f>
        <v>250000</v>
      </c>
      <c r="F109" s="32">
        <v>200000</v>
      </c>
      <c r="G109" s="99">
        <v>0</v>
      </c>
      <c r="H109" s="99">
        <v>0</v>
      </c>
      <c r="I109" s="23">
        <v>50000</v>
      </c>
      <c r="J109" s="18">
        <f>F109-I109-G109</f>
        <v>150000</v>
      </c>
      <c r="K109" s="26">
        <f>SUM(E109-H109-I109)</f>
        <v>200000</v>
      </c>
      <c r="L109" s="23">
        <f t="shared" si="38"/>
        <v>50000</v>
      </c>
      <c r="M109" s="23">
        <v>50000</v>
      </c>
      <c r="N109" s="72">
        <f>SUM(I109-M109)</f>
        <v>0</v>
      </c>
      <c r="O109" s="78">
        <f>SUM(I109/F109*100%)</f>
        <v>0.25</v>
      </c>
      <c r="P109" s="39">
        <f t="shared" si="39"/>
        <v>0</v>
      </c>
      <c r="Q109" s="81">
        <f t="shared" si="40"/>
        <v>0.25</v>
      </c>
    </row>
    <row r="110" spans="1:17" ht="24.95" customHeight="1" thickBot="1" x14ac:dyDescent="0.3">
      <c r="A110" s="83">
        <v>693</v>
      </c>
      <c r="B110" s="84" t="s">
        <v>178</v>
      </c>
      <c r="C110" s="85">
        <v>0</v>
      </c>
      <c r="D110" s="86">
        <v>1400</v>
      </c>
      <c r="E110" s="54">
        <f>SUM(C110+D110)</f>
        <v>1400</v>
      </c>
      <c r="F110" s="85">
        <v>1400</v>
      </c>
      <c r="G110" s="86">
        <v>0</v>
      </c>
      <c r="H110" s="86">
        <v>0</v>
      </c>
      <c r="I110" s="54">
        <v>700</v>
      </c>
      <c r="J110" s="56">
        <f>F110-I110-G110</f>
        <v>700</v>
      </c>
      <c r="K110" s="57">
        <f>SUM(E110-H110-I110)</f>
        <v>700</v>
      </c>
      <c r="L110" s="54">
        <f t="shared" si="38"/>
        <v>0</v>
      </c>
      <c r="M110" s="54">
        <v>700</v>
      </c>
      <c r="N110" s="87">
        <f t="shared" si="35"/>
        <v>0</v>
      </c>
      <c r="O110" s="88">
        <f t="shared" si="23"/>
        <v>0.5</v>
      </c>
      <c r="P110" s="89">
        <f t="shared" si="39"/>
        <v>0</v>
      </c>
      <c r="Q110" s="90">
        <f t="shared" si="40"/>
        <v>0.5</v>
      </c>
    </row>
    <row r="111" spans="1:17" ht="24.95" customHeight="1" x14ac:dyDescent="0.3">
      <c r="A111" s="91" t="s">
        <v>168</v>
      </c>
      <c r="B111" s="92"/>
      <c r="C111" s="93"/>
      <c r="D111" s="93"/>
      <c r="E111" s="93"/>
      <c r="F111" s="93"/>
      <c r="G111" s="93"/>
      <c r="H111" s="93"/>
      <c r="I111" s="93"/>
      <c r="J111" s="93"/>
      <c r="K111" s="100"/>
      <c r="L111" s="93"/>
      <c r="M111" s="100"/>
      <c r="N111" s="93"/>
      <c r="O111" s="93"/>
      <c r="P111" s="93"/>
      <c r="Q111" s="94"/>
    </row>
    <row r="112" spans="1:17" ht="24.95" customHeight="1" x14ac:dyDescent="0.25">
      <c r="A112" s="91" t="s">
        <v>169</v>
      </c>
      <c r="B112" s="76"/>
      <c r="K112" s="101"/>
      <c r="M112" s="101"/>
    </row>
  </sheetData>
  <mergeCells count="10">
    <mergeCell ref="A56:Q56"/>
    <mergeCell ref="A57:Q57"/>
    <mergeCell ref="A58:Q58"/>
    <mergeCell ref="A59:Q59"/>
    <mergeCell ref="A1:Q1"/>
    <mergeCell ref="A2:Q2"/>
    <mergeCell ref="A3:Q3"/>
    <mergeCell ref="A4:Q4"/>
    <mergeCell ref="A5:Q5"/>
    <mergeCell ref="A55:Q55"/>
  </mergeCells>
  <pageMargins left="0.7" right="0.7" top="0.75" bottom="0.75" header="0.3" footer="0.3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- 2018</vt:lpstr>
      <vt:lpstr>'MAYO - 2018'!Área_de_impresión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Yarkelis Santamaría</cp:lastModifiedBy>
  <cp:lastPrinted>2018-06-05T19:42:05Z</cp:lastPrinted>
  <dcterms:created xsi:type="dcterms:W3CDTF">2018-02-05T20:52:25Z</dcterms:created>
  <dcterms:modified xsi:type="dcterms:W3CDTF">2018-06-05T19:49:25Z</dcterms:modified>
</cp:coreProperties>
</file>