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8. Agosto\TRANSPARENCIA\"/>
    </mc:Choice>
  </mc:AlternateContent>
  <bookViews>
    <workbookView xWindow="120" yWindow="105" windowWidth="23715" windowHeight="9285"/>
  </bookViews>
  <sheets>
    <sheet name="JULIO - 2018" sheetId="2" r:id="rId1"/>
  </sheets>
  <definedNames>
    <definedName name="_xlnm.Print_Area" localSheetId="0">'JULIO - 2018'!$A$1:$Q$112</definedName>
  </definedNames>
  <calcPr calcId="162913"/>
</workbook>
</file>

<file path=xl/calcChain.xml><?xml version="1.0" encoding="utf-8"?>
<calcChain xmlns="http://schemas.openxmlformats.org/spreadsheetml/2006/main">
  <c r="Q113" i="2" l="1"/>
  <c r="O113" i="2"/>
  <c r="N113" i="2"/>
  <c r="J113" i="2"/>
  <c r="E113" i="2"/>
  <c r="P113" i="2" s="1"/>
  <c r="Q112" i="2"/>
  <c r="O112" i="2"/>
  <c r="N112" i="2"/>
  <c r="J112" i="2"/>
  <c r="E112" i="2"/>
  <c r="P112" i="2" s="1"/>
  <c r="Q111" i="2"/>
  <c r="O111" i="2"/>
  <c r="N111" i="2"/>
  <c r="L111" i="2"/>
  <c r="J111" i="2"/>
  <c r="E111" i="2"/>
  <c r="P111" i="2" s="1"/>
  <c r="Q110" i="2"/>
  <c r="O110" i="2"/>
  <c r="N110" i="2"/>
  <c r="L110" i="2"/>
  <c r="J110" i="2"/>
  <c r="E110" i="2"/>
  <c r="P110" i="2" s="1"/>
  <c r="Q109" i="2"/>
  <c r="O109" i="2"/>
  <c r="N109" i="2"/>
  <c r="J109" i="2"/>
  <c r="E109" i="2"/>
  <c r="P109" i="2" s="1"/>
  <c r="M108" i="2"/>
  <c r="I108" i="2"/>
  <c r="Q108" i="2" s="1"/>
  <c r="H108" i="2"/>
  <c r="F108" i="2"/>
  <c r="D108" i="2"/>
  <c r="C108" i="2"/>
  <c r="N107" i="2"/>
  <c r="J107" i="2"/>
  <c r="E107" i="2"/>
  <c r="K107" i="2" s="1"/>
  <c r="Q106" i="2"/>
  <c r="O106" i="2"/>
  <c r="N106" i="2"/>
  <c r="J106" i="2"/>
  <c r="E106" i="2"/>
  <c r="P106" i="2" s="1"/>
  <c r="Q105" i="2"/>
  <c r="O105" i="2"/>
  <c r="N105" i="2"/>
  <c r="J105" i="2"/>
  <c r="E105" i="2"/>
  <c r="P105" i="2" s="1"/>
  <c r="Q104" i="2"/>
  <c r="O104" i="2"/>
  <c r="N104" i="2"/>
  <c r="J104" i="2"/>
  <c r="E104" i="2"/>
  <c r="P104" i="2" s="1"/>
  <c r="Q103" i="2"/>
  <c r="O103" i="2"/>
  <c r="N103" i="2"/>
  <c r="J103" i="2"/>
  <c r="E103" i="2"/>
  <c r="P103" i="2" s="1"/>
  <c r="Q102" i="2"/>
  <c r="O102" i="2"/>
  <c r="N102" i="2"/>
  <c r="J102" i="2"/>
  <c r="E102" i="2"/>
  <c r="P102" i="2" s="1"/>
  <c r="Q101" i="2"/>
  <c r="O101" i="2"/>
  <c r="N101" i="2"/>
  <c r="J101" i="2"/>
  <c r="E101" i="2"/>
  <c r="P101" i="2" s="1"/>
  <c r="Q100" i="2"/>
  <c r="O100" i="2"/>
  <c r="N100" i="2"/>
  <c r="J100" i="2"/>
  <c r="E100" i="2"/>
  <c r="P100" i="2" s="1"/>
  <c r="M99" i="2"/>
  <c r="I99" i="2"/>
  <c r="O99" i="2" s="1"/>
  <c r="H99" i="2"/>
  <c r="F99" i="2"/>
  <c r="D99" i="2"/>
  <c r="C99" i="2"/>
  <c r="Q98" i="2"/>
  <c r="P98" i="2"/>
  <c r="O98" i="2"/>
  <c r="N98" i="2"/>
  <c r="L98" i="2"/>
  <c r="K98" i="2"/>
  <c r="J98" i="2"/>
  <c r="N97" i="2"/>
  <c r="L97" i="2"/>
  <c r="K97" i="2"/>
  <c r="J97" i="2"/>
  <c r="Q96" i="2"/>
  <c r="P96" i="2"/>
  <c r="O96" i="2"/>
  <c r="N96" i="2"/>
  <c r="L96" i="2"/>
  <c r="K96" i="2"/>
  <c r="J96" i="2"/>
  <c r="Q95" i="2"/>
  <c r="P95" i="2"/>
  <c r="O95" i="2"/>
  <c r="N95" i="2"/>
  <c r="L95" i="2"/>
  <c r="K95" i="2"/>
  <c r="J95" i="2"/>
  <c r="Q94" i="2"/>
  <c r="P94" i="2"/>
  <c r="O94" i="2"/>
  <c r="N94" i="2"/>
  <c r="L94" i="2"/>
  <c r="K94" i="2"/>
  <c r="J94" i="2"/>
  <c r="P93" i="2"/>
  <c r="O93" i="2"/>
  <c r="N93" i="2"/>
  <c r="J93" i="2"/>
  <c r="H93" i="2"/>
  <c r="E93" i="2"/>
  <c r="Q93" i="2" s="1"/>
  <c r="O92" i="2"/>
  <c r="N92" i="2"/>
  <c r="J92" i="2"/>
  <c r="H92" i="2"/>
  <c r="P92" i="2" s="1"/>
  <c r="E92" i="2"/>
  <c r="Q92" i="2" s="1"/>
  <c r="O91" i="2"/>
  <c r="N91" i="2"/>
  <c r="J91" i="2"/>
  <c r="H91" i="2"/>
  <c r="E91" i="2"/>
  <c r="Q91" i="2" s="1"/>
  <c r="Q90" i="2"/>
  <c r="O90" i="2"/>
  <c r="N90" i="2"/>
  <c r="J90" i="2"/>
  <c r="E90" i="2"/>
  <c r="P90" i="2" s="1"/>
  <c r="Q89" i="2"/>
  <c r="O89" i="2"/>
  <c r="N89" i="2"/>
  <c r="L89" i="2"/>
  <c r="J89" i="2"/>
  <c r="E89" i="2"/>
  <c r="P89" i="2" s="1"/>
  <c r="O88" i="2"/>
  <c r="N88" i="2"/>
  <c r="J88" i="2"/>
  <c r="E88" i="2"/>
  <c r="P88" i="2" s="1"/>
  <c r="O87" i="2"/>
  <c r="N87" i="2"/>
  <c r="J87" i="2"/>
  <c r="E87" i="2"/>
  <c r="P87" i="2" s="1"/>
  <c r="N86" i="2"/>
  <c r="K86" i="2"/>
  <c r="J86" i="2"/>
  <c r="E86" i="2"/>
  <c r="L86" i="2" s="1"/>
  <c r="O85" i="2"/>
  <c r="N85" i="2"/>
  <c r="J85" i="2"/>
  <c r="E85" i="2"/>
  <c r="Q85" i="2" s="1"/>
  <c r="O84" i="2"/>
  <c r="N84" i="2"/>
  <c r="J84" i="2"/>
  <c r="E84" i="2"/>
  <c r="Q84" i="2" s="1"/>
  <c r="N83" i="2"/>
  <c r="L83" i="2"/>
  <c r="K83" i="2"/>
  <c r="J83" i="2"/>
  <c r="E83" i="2"/>
  <c r="Q82" i="2"/>
  <c r="P82" i="2"/>
  <c r="O82" i="2"/>
  <c r="N82" i="2"/>
  <c r="L82" i="2"/>
  <c r="K82" i="2"/>
  <c r="J82" i="2"/>
  <c r="E82" i="2"/>
  <c r="Q81" i="2"/>
  <c r="P81" i="2"/>
  <c r="O81" i="2"/>
  <c r="N81" i="2"/>
  <c r="L81" i="2"/>
  <c r="K81" i="2"/>
  <c r="J81" i="2"/>
  <c r="E81" i="2"/>
  <c r="Q80" i="2"/>
  <c r="P80" i="2"/>
  <c r="O80" i="2"/>
  <c r="N80" i="2"/>
  <c r="L80" i="2"/>
  <c r="K80" i="2"/>
  <c r="J80" i="2"/>
  <c r="E80" i="2"/>
  <c r="Q79" i="2"/>
  <c r="O79" i="2"/>
  <c r="N79" i="2"/>
  <c r="L79" i="2"/>
  <c r="J79" i="2"/>
  <c r="E79" i="2"/>
  <c r="P79" i="2" s="1"/>
  <c r="O78" i="2"/>
  <c r="N78" i="2"/>
  <c r="J78" i="2"/>
  <c r="E78" i="2"/>
  <c r="P78" i="2" s="1"/>
  <c r="Q77" i="2"/>
  <c r="O77" i="2"/>
  <c r="N77" i="2"/>
  <c r="J77" i="2"/>
  <c r="E77" i="2"/>
  <c r="P77" i="2" s="1"/>
  <c r="Q76" i="2"/>
  <c r="O76" i="2"/>
  <c r="N76" i="2"/>
  <c r="L76" i="2"/>
  <c r="J76" i="2"/>
  <c r="E76" i="2"/>
  <c r="P76" i="2" s="1"/>
  <c r="Q75" i="2"/>
  <c r="O75" i="2"/>
  <c r="N75" i="2"/>
  <c r="L75" i="2"/>
  <c r="J75" i="2"/>
  <c r="E75" i="2"/>
  <c r="P75" i="2" s="1"/>
  <c r="O74" i="2"/>
  <c r="N74" i="2"/>
  <c r="J74" i="2"/>
  <c r="E74" i="2"/>
  <c r="P74" i="2" s="1"/>
  <c r="Q73" i="2"/>
  <c r="O73" i="2"/>
  <c r="N73" i="2"/>
  <c r="J73" i="2"/>
  <c r="E73" i="2"/>
  <c r="P73" i="2" s="1"/>
  <c r="Q72" i="2"/>
  <c r="O72" i="2"/>
  <c r="N72" i="2"/>
  <c r="L72" i="2"/>
  <c r="J72" i="2"/>
  <c r="E72" i="2"/>
  <c r="P72" i="2" s="1"/>
  <c r="Q71" i="2"/>
  <c r="O71" i="2"/>
  <c r="N71" i="2"/>
  <c r="L71" i="2"/>
  <c r="J71" i="2"/>
  <c r="E71" i="2"/>
  <c r="P71" i="2" s="1"/>
  <c r="O70" i="2"/>
  <c r="N70" i="2"/>
  <c r="J70" i="2"/>
  <c r="E70" i="2"/>
  <c r="P70" i="2" s="1"/>
  <c r="Q69" i="2"/>
  <c r="O69" i="2"/>
  <c r="N69" i="2"/>
  <c r="J69" i="2"/>
  <c r="E69" i="2"/>
  <c r="P69" i="2" s="1"/>
  <c r="N68" i="2"/>
  <c r="L68" i="2"/>
  <c r="K68" i="2"/>
  <c r="J68" i="2"/>
  <c r="O67" i="2"/>
  <c r="N67" i="2"/>
  <c r="J67" i="2"/>
  <c r="E67" i="2"/>
  <c r="P67" i="2" s="1"/>
  <c r="Q66" i="2"/>
  <c r="O66" i="2"/>
  <c r="N66" i="2"/>
  <c r="J66" i="2"/>
  <c r="E66" i="2"/>
  <c r="P66" i="2" s="1"/>
  <c r="M65" i="2"/>
  <c r="I65" i="2"/>
  <c r="O65" i="2" s="1"/>
  <c r="H65" i="2"/>
  <c r="F65" i="2"/>
  <c r="D65" i="2"/>
  <c r="C65" i="2"/>
  <c r="Q54" i="2"/>
  <c r="P54" i="2"/>
  <c r="O54" i="2"/>
  <c r="N54" i="2"/>
  <c r="L54" i="2"/>
  <c r="K54" i="2"/>
  <c r="J54" i="2"/>
  <c r="Q53" i="2"/>
  <c r="P53" i="2"/>
  <c r="O53" i="2"/>
  <c r="N53" i="2"/>
  <c r="L53" i="2"/>
  <c r="K53" i="2"/>
  <c r="J53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O49" i="2"/>
  <c r="N49" i="2"/>
  <c r="J49" i="2"/>
  <c r="E49" i="2"/>
  <c r="P49" i="2" s="1"/>
  <c r="O48" i="2"/>
  <c r="N48" i="2"/>
  <c r="J48" i="2"/>
  <c r="E48" i="2"/>
  <c r="P48" i="2" s="1"/>
  <c r="O47" i="2"/>
  <c r="N47" i="2"/>
  <c r="J47" i="2"/>
  <c r="E47" i="2"/>
  <c r="P47" i="2" s="1"/>
  <c r="O46" i="2"/>
  <c r="N46" i="2"/>
  <c r="J46" i="2"/>
  <c r="E46" i="2"/>
  <c r="P46" i="2" s="1"/>
  <c r="O45" i="2"/>
  <c r="N45" i="2"/>
  <c r="J45" i="2"/>
  <c r="E45" i="2"/>
  <c r="P45" i="2" s="1"/>
  <c r="O44" i="2"/>
  <c r="N44" i="2"/>
  <c r="J44" i="2"/>
  <c r="E44" i="2"/>
  <c r="P44" i="2" s="1"/>
  <c r="O43" i="2"/>
  <c r="N43" i="2"/>
  <c r="J43" i="2"/>
  <c r="E43" i="2"/>
  <c r="P43" i="2" s="1"/>
  <c r="O42" i="2"/>
  <c r="N42" i="2"/>
  <c r="J42" i="2"/>
  <c r="E42" i="2"/>
  <c r="P42" i="2" s="1"/>
  <c r="O41" i="2"/>
  <c r="N41" i="2"/>
  <c r="J41" i="2"/>
  <c r="E41" i="2"/>
  <c r="P41" i="2" s="1"/>
  <c r="O40" i="2"/>
  <c r="N40" i="2"/>
  <c r="J40" i="2"/>
  <c r="E40" i="2"/>
  <c r="P40" i="2" s="1"/>
  <c r="O39" i="2"/>
  <c r="N39" i="2"/>
  <c r="H39" i="2"/>
  <c r="E39" i="2"/>
  <c r="Q39" i="2" s="1"/>
  <c r="Q38" i="2"/>
  <c r="P38" i="2"/>
  <c r="O38" i="2"/>
  <c r="N38" i="2"/>
  <c r="J38" i="2"/>
  <c r="E38" i="2"/>
  <c r="L38" i="2" s="1"/>
  <c r="Q37" i="2"/>
  <c r="O37" i="2"/>
  <c r="N37" i="2"/>
  <c r="L37" i="2"/>
  <c r="J37" i="2"/>
  <c r="E37" i="2"/>
  <c r="P37" i="2" s="1"/>
  <c r="Q36" i="2"/>
  <c r="O36" i="2"/>
  <c r="N36" i="2"/>
  <c r="L36" i="2"/>
  <c r="K36" i="2"/>
  <c r="J36" i="2"/>
  <c r="E36" i="2"/>
  <c r="P36" i="2" s="1"/>
  <c r="O35" i="2"/>
  <c r="N35" i="2"/>
  <c r="J35" i="2"/>
  <c r="E35" i="2"/>
  <c r="P35" i="2" s="1"/>
  <c r="O34" i="2"/>
  <c r="N34" i="2"/>
  <c r="H34" i="2"/>
  <c r="E34" i="2"/>
  <c r="Q34" i="2" s="1"/>
  <c r="P33" i="2"/>
  <c r="O33" i="2"/>
  <c r="N33" i="2"/>
  <c r="J33" i="2"/>
  <c r="E33" i="2"/>
  <c r="Q33" i="2" s="1"/>
  <c r="P32" i="2"/>
  <c r="O32" i="2"/>
  <c r="N32" i="2"/>
  <c r="K32" i="2"/>
  <c r="J32" i="2"/>
  <c r="E32" i="2"/>
  <c r="Q32" i="2" s="1"/>
  <c r="O31" i="2"/>
  <c r="N31" i="2"/>
  <c r="J31" i="2"/>
  <c r="E31" i="2"/>
  <c r="Q31" i="2" s="1"/>
  <c r="P30" i="2"/>
  <c r="O30" i="2"/>
  <c r="N30" i="2"/>
  <c r="J30" i="2"/>
  <c r="E30" i="2"/>
  <c r="Q30" i="2" s="1"/>
  <c r="P29" i="2"/>
  <c r="O29" i="2"/>
  <c r="N29" i="2"/>
  <c r="J29" i="2"/>
  <c r="E29" i="2"/>
  <c r="Q29" i="2" s="1"/>
  <c r="P28" i="2"/>
  <c r="O28" i="2"/>
  <c r="N28" i="2"/>
  <c r="K28" i="2"/>
  <c r="J28" i="2"/>
  <c r="E28" i="2"/>
  <c r="Q28" i="2" s="1"/>
  <c r="O27" i="2"/>
  <c r="N27" i="2"/>
  <c r="J27" i="2"/>
  <c r="E27" i="2"/>
  <c r="Q27" i="2" s="1"/>
  <c r="P26" i="2"/>
  <c r="O26" i="2"/>
  <c r="N26" i="2"/>
  <c r="J26" i="2"/>
  <c r="E26" i="2"/>
  <c r="Q26" i="2" s="1"/>
  <c r="P25" i="2"/>
  <c r="O25" i="2"/>
  <c r="N25" i="2"/>
  <c r="J25" i="2"/>
  <c r="E25" i="2"/>
  <c r="Q25" i="2" s="1"/>
  <c r="P24" i="2"/>
  <c r="O24" i="2"/>
  <c r="N24" i="2"/>
  <c r="K24" i="2"/>
  <c r="J24" i="2"/>
  <c r="E24" i="2"/>
  <c r="Q24" i="2" s="1"/>
  <c r="O23" i="2"/>
  <c r="N23" i="2"/>
  <c r="J23" i="2"/>
  <c r="E23" i="2"/>
  <c r="Q23" i="2" s="1"/>
  <c r="N22" i="2"/>
  <c r="M22" i="2"/>
  <c r="I22" i="2"/>
  <c r="G22" i="2"/>
  <c r="F22" i="2"/>
  <c r="J22" i="2" s="1"/>
  <c r="D22" i="2"/>
  <c r="C22" i="2"/>
  <c r="Q20" i="2"/>
  <c r="N20" i="2"/>
  <c r="L20" i="2"/>
  <c r="K20" i="2"/>
  <c r="J20" i="2"/>
  <c r="Q19" i="2"/>
  <c r="P19" i="2"/>
  <c r="O19" i="2"/>
  <c r="N19" i="2"/>
  <c r="L19" i="2"/>
  <c r="K19" i="2"/>
  <c r="J19" i="2"/>
  <c r="Q18" i="2"/>
  <c r="P18" i="2"/>
  <c r="O18" i="2"/>
  <c r="N18" i="2"/>
  <c r="L18" i="2"/>
  <c r="K18" i="2"/>
  <c r="J18" i="2"/>
  <c r="Q17" i="2"/>
  <c r="O17" i="2"/>
  <c r="N17" i="2"/>
  <c r="J17" i="2"/>
  <c r="P16" i="2"/>
  <c r="O16" i="2"/>
  <c r="N16" i="2"/>
  <c r="J16" i="2"/>
  <c r="E16" i="2"/>
  <c r="K16" i="2" s="1"/>
  <c r="O15" i="2"/>
  <c r="N15" i="2"/>
  <c r="J15" i="2"/>
  <c r="E15" i="2"/>
  <c r="K15" i="2" s="1"/>
  <c r="O14" i="2"/>
  <c r="N14" i="2"/>
  <c r="J14" i="2"/>
  <c r="E14" i="2"/>
  <c r="K14" i="2" s="1"/>
  <c r="O13" i="2"/>
  <c r="N13" i="2"/>
  <c r="J13" i="2"/>
  <c r="E13" i="2"/>
  <c r="K13" i="2" s="1"/>
  <c r="O12" i="2"/>
  <c r="N12" i="2"/>
  <c r="J12" i="2"/>
  <c r="E12" i="2"/>
  <c r="P12" i="2" s="1"/>
  <c r="O11" i="2"/>
  <c r="N11" i="2"/>
  <c r="J11" i="2"/>
  <c r="E11" i="2"/>
  <c r="K11" i="2" s="1"/>
  <c r="P10" i="2"/>
  <c r="O10" i="2"/>
  <c r="N10" i="2"/>
  <c r="K10" i="2"/>
  <c r="J10" i="2"/>
  <c r="E10" i="2"/>
  <c r="O9" i="2"/>
  <c r="N9" i="2"/>
  <c r="J9" i="2"/>
  <c r="E9" i="2"/>
  <c r="E8" i="2" s="1"/>
  <c r="K8" i="2" s="1"/>
  <c r="M8" i="2"/>
  <c r="N8" i="2" s="1"/>
  <c r="I8" i="2"/>
  <c r="H8" i="2"/>
  <c r="F8" i="2"/>
  <c r="J8" i="2" s="1"/>
  <c r="D8" i="2"/>
  <c r="D7" i="2" s="1"/>
  <c r="C8" i="2"/>
  <c r="C7" i="2" s="1"/>
  <c r="G7" i="2"/>
  <c r="F7" i="2"/>
  <c r="L35" i="2" l="1"/>
  <c r="L88" i="2"/>
  <c r="J7" i="2"/>
  <c r="K23" i="2"/>
  <c r="K27" i="2"/>
  <c r="L67" i="2"/>
  <c r="L70" i="2"/>
  <c r="L74" i="2"/>
  <c r="L78" i="2"/>
  <c r="L109" i="2"/>
  <c r="L113" i="2"/>
  <c r="I7" i="2"/>
  <c r="O8" i="2"/>
  <c r="P23" i="2"/>
  <c r="P27" i="2"/>
  <c r="P31" i="2"/>
  <c r="K38" i="2"/>
  <c r="K39" i="2"/>
  <c r="E65" i="2"/>
  <c r="L65" i="2" s="1"/>
  <c r="Q67" i="2"/>
  <c r="Q70" i="2"/>
  <c r="Q74" i="2"/>
  <c r="Q78" i="2"/>
  <c r="L90" i="2"/>
  <c r="M7" i="2"/>
  <c r="P14" i="2"/>
  <c r="K25" i="2"/>
  <c r="K29" i="2"/>
  <c r="K33" i="2"/>
  <c r="K37" i="2"/>
  <c r="J65" i="2"/>
  <c r="P84" i="2"/>
  <c r="Q87" i="2"/>
  <c r="K93" i="2"/>
  <c r="J99" i="2"/>
  <c r="K12" i="2"/>
  <c r="K85" i="2"/>
  <c r="K31" i="2"/>
  <c r="P91" i="2"/>
  <c r="N99" i="2"/>
  <c r="P34" i="2"/>
  <c r="K84" i="2"/>
  <c r="L87" i="2"/>
  <c r="E108" i="2"/>
  <c r="L108" i="2" s="1"/>
  <c r="H22" i="2"/>
  <c r="H7" i="2" s="1"/>
  <c r="K26" i="2"/>
  <c r="K30" i="2"/>
  <c r="J34" i="2"/>
  <c r="Q35" i="2"/>
  <c r="P39" i="2"/>
  <c r="L66" i="2"/>
  <c r="L69" i="2"/>
  <c r="L73" i="2"/>
  <c r="L77" i="2"/>
  <c r="P85" i="2"/>
  <c r="Q88" i="2"/>
  <c r="E99" i="2"/>
  <c r="L99" i="2" s="1"/>
  <c r="J108" i="2"/>
  <c r="L112" i="2"/>
  <c r="Q9" i="2"/>
  <c r="L9" i="2"/>
  <c r="P11" i="2"/>
  <c r="O7" i="2"/>
  <c r="K9" i="2"/>
  <c r="Q10" i="2"/>
  <c r="L10" i="2"/>
  <c r="Q12" i="2"/>
  <c r="L12" i="2"/>
  <c r="Q14" i="2"/>
  <c r="L14" i="2"/>
  <c r="Q16" i="2"/>
  <c r="L16" i="2"/>
  <c r="P8" i="2"/>
  <c r="L8" i="2"/>
  <c r="Q11" i="2"/>
  <c r="L11" i="2"/>
  <c r="Q13" i="2"/>
  <c r="L13" i="2"/>
  <c r="Q15" i="2"/>
  <c r="L15" i="2"/>
  <c r="P9" i="2"/>
  <c r="P13" i="2"/>
  <c r="P15" i="2"/>
  <c r="Q8" i="2"/>
  <c r="O22" i="2"/>
  <c r="L39" i="2"/>
  <c r="L40" i="2"/>
  <c r="Q40" i="2"/>
  <c r="L41" i="2"/>
  <c r="Q41" i="2"/>
  <c r="L42" i="2"/>
  <c r="Q42" i="2"/>
  <c r="L43" i="2"/>
  <c r="Q43" i="2"/>
  <c r="L44" i="2"/>
  <c r="Q44" i="2"/>
  <c r="L45" i="2"/>
  <c r="Q45" i="2"/>
  <c r="L46" i="2"/>
  <c r="Q46" i="2"/>
  <c r="L47" i="2"/>
  <c r="Q47" i="2"/>
  <c r="L48" i="2"/>
  <c r="Q48" i="2"/>
  <c r="L49" i="2"/>
  <c r="Q49" i="2"/>
  <c r="K66" i="2"/>
  <c r="K67" i="2"/>
  <c r="K69" i="2"/>
  <c r="K70" i="2"/>
  <c r="K71" i="2"/>
  <c r="K72" i="2"/>
  <c r="K73" i="2"/>
  <c r="K74" i="2"/>
  <c r="K75" i="2"/>
  <c r="K76" i="2"/>
  <c r="K77" i="2"/>
  <c r="K78" i="2"/>
  <c r="K79" i="2"/>
  <c r="L91" i="2"/>
  <c r="K92" i="2"/>
  <c r="Q99" i="2"/>
  <c r="L100" i="2"/>
  <c r="L101" i="2"/>
  <c r="L102" i="2"/>
  <c r="L103" i="2"/>
  <c r="L104" i="2"/>
  <c r="L105" i="2"/>
  <c r="L106" i="2"/>
  <c r="L107" i="2"/>
  <c r="N108" i="2"/>
  <c r="Q65" i="2"/>
  <c r="L92" i="2"/>
  <c r="O108" i="2"/>
  <c r="E22" i="2"/>
  <c r="L23" i="2"/>
  <c r="L24" i="2"/>
  <c r="L25" i="2"/>
  <c r="L26" i="2"/>
  <c r="L27" i="2"/>
  <c r="L28" i="2"/>
  <c r="L29" i="2"/>
  <c r="L30" i="2"/>
  <c r="L31" i="2"/>
  <c r="L32" i="2"/>
  <c r="L33" i="2"/>
  <c r="K34" i="2"/>
  <c r="K35" i="2"/>
  <c r="J39" i="2"/>
  <c r="N65" i="2"/>
  <c r="L84" i="2"/>
  <c r="L85" i="2"/>
  <c r="K87" i="2"/>
  <c r="K88" i="2"/>
  <c r="K89" i="2"/>
  <c r="K90" i="2"/>
  <c r="L93" i="2"/>
  <c r="K99" i="2"/>
  <c r="K109" i="2"/>
  <c r="K110" i="2"/>
  <c r="K111" i="2"/>
  <c r="K112" i="2"/>
  <c r="K113" i="2"/>
  <c r="L34" i="2"/>
  <c r="K40" i="2"/>
  <c r="K41" i="2"/>
  <c r="K42" i="2"/>
  <c r="K43" i="2"/>
  <c r="K44" i="2"/>
  <c r="K45" i="2"/>
  <c r="K46" i="2"/>
  <c r="K47" i="2"/>
  <c r="K48" i="2"/>
  <c r="K49" i="2"/>
  <c r="K65" i="2"/>
  <c r="K91" i="2"/>
  <c r="K100" i="2"/>
  <c r="K101" i="2"/>
  <c r="K102" i="2"/>
  <c r="K103" i="2"/>
  <c r="K104" i="2"/>
  <c r="K105" i="2"/>
  <c r="K106" i="2"/>
  <c r="P65" i="2" l="1"/>
  <c r="P99" i="2"/>
  <c r="N7" i="2"/>
  <c r="E7" i="2"/>
  <c r="K7" i="2" s="1"/>
  <c r="K108" i="2"/>
  <c r="P108" i="2"/>
  <c r="L7" i="2"/>
  <c r="P7" i="2"/>
  <c r="K22" i="2"/>
  <c r="L22" i="2"/>
  <c r="Q22" i="2"/>
  <c r="P22" i="2"/>
  <c r="Q7" i="2" l="1"/>
</calcChain>
</file>

<file path=xl/sharedStrings.xml><?xml version="1.0" encoding="utf-8"?>
<sst xmlns="http://schemas.openxmlformats.org/spreadsheetml/2006/main" count="209" uniqueCount="187">
  <si>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</si>
  <si>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</si>
  <si>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</si>
  <si>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</si>
  <si>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</si>
  <si>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</si>
  <si>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</si>
  <si>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</si>
  <si>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</si>
  <si>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</si>
  <si>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</si>
  <si>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</si>
  <si>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</si>
  <si>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</si>
  <si>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</si>
  <si>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</si>
  <si>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</si>
  <si>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</si>
  <si>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</si>
  <si>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</si>
  <si>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</si>
  <si>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</si>
  <si>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</si>
  <si>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</si>
  <si>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</si>
  <si>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</si>
  <si>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</si>
  <si>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</si>
  <si>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</si>
  <si>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</si>
  <si>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</si>
  <si>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</si>
  <si>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</si>
  <si>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</si>
  <si>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</si>
  <si>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</si>
  <si>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</si>
  <si>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</si>
  <si>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</si>
  <si>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</si>
  <si>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</si>
  <si>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</si>
  <si>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</si>
  <si>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</si>
  <si>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</si>
  <si>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</si>
  <si>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</si>
  <si>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</si>
  <si>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</si>
  <si>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</si>
  <si>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</si>
  <si>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</si>
  <si>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</si>
  <si>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</si>
  <si>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</si>
  <si>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</si>
  <si>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</si>
  <si>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</si>
  <si>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</si>
  <si>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</si>
  <si>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</si>
  <si>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</si>
  <si>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</si>
  <si>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</si>
  <si>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</si>
  <si>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</si>
  <si>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</si>
  <si>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</si>
  <si>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</si>
  <si>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</si>
  <si>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</si>
  <si>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</si>
  <si>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</si>
  <si>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</si>
  <si>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</si>
  <si>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</si>
  <si>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</si>
  <si>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</si>
  <si>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</si>
  <si>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</si>
  <si>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</si>
  <si>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</si>
  <si>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</si>
  <si>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</si>
  <si>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</si>
  <si>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</si>
  <si>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</si>
  <si>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</si>
  <si>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</si>
  <si>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</si>
  <si>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</si>
  <si>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</si>
  <si>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</si>
  <si>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</si>
  <si>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</si>
  <si>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</si>
  <si>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</si>
  <si>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</si>
  <si>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</si>
  <si>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</si>
  <si>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</si>
  <si>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</si>
  <si>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</si>
  <si>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</si>
  <si>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</si>
  <si>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</si>
  <si>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</si>
  <si>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</si>
  <si>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</si>
  <si>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</si>
  <si>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</si>
  <si>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</si>
  <si>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</si>
  <si>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</si>
  <si>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</si>
  <si>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</si>
  <si>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</si>
  <si>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</si>
  <si>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</si>
  <si>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</si>
  <si>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</si>
  <si>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</si>
  <si>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</si>
  <si>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</si>
  <si>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</si>
  <si>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</si>
  <si>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</si>
  <si>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</si>
  <si>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</si>
  <si>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</si>
  <si>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</si>
  <si>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</si>
  <si>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</si>
  <si>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</si>
  <si>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</si>
  <si>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</si>
  <si>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</si>
  <si>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</si>
  <si>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</si>
  <si>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</si>
  <si>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</si>
  <si>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</si>
  <si>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</si>
  <si>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</si>
  <si>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</si>
  <si>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</si>
  <si>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</si>
  <si>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</si>
  <si>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</si>
  <si>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</si>
  <si>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</si>
  <si>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</si>
  <si>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</si>
  <si>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</si>
  <si>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</si>
  <si>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</si>
  <si>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</si>
  <si>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</si>
  <si>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</si>
  <si>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</si>
  <si>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</si>
  <si>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</si>
  <si>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</si>
  <si>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</si>
  <si>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</si>
  <si>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</si>
  <si>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</si>
  <si>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</si>
  <si>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</si>
  <si>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</si>
  <si>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</si>
  <si>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</si>
  <si>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</si>
  <si>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</si>
  <si>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</si>
  <si>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</si>
  <si>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</si>
  <si>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</si>
  <si>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</si>
  <si>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</si>
  <si>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</si>
  <si>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>AL 31 DE JULIO DE 2018</t>
  </si>
  <si>
    <t xml:space="preserve">(1)     PRESUPUESTO LEY                                                                                                                 
</t>
  </si>
  <si>
    <t>094</t>
  </si>
  <si>
    <t>GASTOS DE REPRESENTACIÓN CRÉDITOS RECONOCIDOS</t>
  </si>
  <si>
    <t>098</t>
  </si>
  <si>
    <t>OTROS SERVICIOS PERSONALES CRÉDITOS RECONOCIDOS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</si>
</sst>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0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3" fontId="1" fillId="0" borderId="10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5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11" xfId="0" applyFont="1" applyFill="1" applyBorder="1" applyAlignment="1"/>
    <xf numFmtId="0" fontId="1" fillId="0" borderId="4" xfId="0" applyFont="1" applyFill="1" applyBorder="1" applyAlignment="1">
      <alignment horizontal="left" wrapText="1"/>
    </xf>
    <xf numFmtId="3" fontId="1" fillId="0" borderId="11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4" xfId="0" applyNumberFormat="1" applyFont="1" applyFill="1" applyBorder="1" applyAlignment="1"/>
    <xf numFmtId="3" fontId="3" fillId="0" borderId="11" xfId="0" applyNumberFormat="1" applyFont="1" applyFill="1" applyBorder="1" applyAlignment="1">
      <alignment wrapText="1"/>
    </xf>
    <xf numFmtId="9" fontId="1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/>
    <xf numFmtId="0" fontId="2" fillId="0" borderId="11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Alignment="1" applyProtection="1">
      <protection locked="0"/>
    </xf>
    <xf numFmtId="3" fontId="3" fillId="0" borderId="5" xfId="0" applyNumberFormat="1" applyFont="1" applyFill="1" applyBorder="1" applyAlignment="1">
      <alignment wrapText="1"/>
    </xf>
    <xf numFmtId="9" fontId="3" fillId="0" borderId="11" xfId="0" applyNumberFormat="1" applyFont="1" applyFill="1" applyBorder="1" applyAlignment="1">
      <alignment wrapText="1"/>
    </xf>
    <xf numFmtId="10" fontId="3" fillId="0" borderId="11" xfId="0" applyNumberFormat="1" applyFont="1" applyFill="1" applyBorder="1" applyAlignment="1">
      <alignment horizontal="right" vertical="center" wrapText="1"/>
    </xf>
    <xf numFmtId="9" fontId="5" fillId="0" borderId="11" xfId="0" applyNumberFormat="1" applyFont="1" applyFill="1" applyBorder="1"/>
    <xf numFmtId="3" fontId="5" fillId="0" borderId="0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/>
    <xf numFmtId="49" fontId="2" fillId="0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>
      <alignment wrapText="1"/>
    </xf>
    <xf numFmtId="10" fontId="3" fillId="0" borderId="0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 applyProtection="1">
      <alignment horizontal="left"/>
      <protection locked="0"/>
    </xf>
    <xf numFmtId="3" fontId="1" fillId="0" borderId="4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horizontal="right" vertical="center" wrapText="1"/>
    </xf>
    <xf numFmtId="0" fontId="2" fillId="0" borderId="11" xfId="0" quotePrefix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2" fillId="0" borderId="5" xfId="0" applyNumberFormat="1" applyFont="1" applyFill="1" applyBorder="1" applyAlignment="1" applyProtection="1"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vertical="center" wrapText="1"/>
    </xf>
    <xf numFmtId="0" fontId="2" fillId="0" borderId="12" xfId="0" quotePrefix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0" fontId="2" fillId="0" borderId="11" xfId="0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3" fontId="3" fillId="0" borderId="15" xfId="0" applyNumberFormat="1" applyFont="1" applyFill="1" applyBorder="1" applyAlignment="1">
      <alignment wrapText="1"/>
    </xf>
    <xf numFmtId="3" fontId="3" fillId="0" borderId="16" xfId="0" applyNumberFormat="1" applyFont="1" applyFill="1" applyBorder="1" applyAlignment="1">
      <alignment wrapText="1"/>
    </xf>
    <xf numFmtId="3" fontId="2" fillId="0" borderId="15" xfId="0" applyNumberFormat="1" applyFont="1" applyFill="1" applyBorder="1" applyAlignment="1" applyProtection="1"/>
    <xf numFmtId="9" fontId="3" fillId="0" borderId="15" xfId="0" applyNumberFormat="1" applyFont="1" applyFill="1" applyBorder="1" applyAlignment="1">
      <alignment wrapText="1"/>
    </xf>
    <xf numFmtId="9" fontId="5" fillId="0" borderId="15" xfId="0" applyNumberFormat="1" applyFont="1" applyFill="1" applyBorder="1"/>
    <xf numFmtId="0" fontId="2" fillId="0" borderId="0" xfId="0" quotePrefix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protection locked="0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6" fillId="0" borderId="10" xfId="0" applyNumberFormat="1" applyFont="1" applyFill="1" applyBorder="1" applyAlignment="1" applyProtection="1">
      <protection locked="0"/>
    </xf>
    <xf numFmtId="9" fontId="6" fillId="0" borderId="5" xfId="0" applyNumberFormat="1" applyFont="1" applyFill="1" applyBorder="1" applyAlignment="1" applyProtection="1">
      <protection locked="0"/>
    </xf>
    <xf numFmtId="9" fontId="4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9" fontId="2" fillId="0" borderId="5" xfId="0" applyNumberFormat="1" applyFont="1" applyFill="1" applyBorder="1" applyAlignment="1" applyProtection="1">
      <protection locked="0"/>
    </xf>
    <xf numFmtId="9" fontId="2" fillId="0" borderId="11" xfId="0" applyNumberFormat="1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9" fontId="5" fillId="0" borderId="11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>
      <alignment horizontal="left"/>
    </xf>
    <xf numFmtId="0" fontId="5" fillId="0" borderId="18" xfId="0" applyFont="1" applyFill="1" applyBorder="1"/>
    <xf numFmtId="3" fontId="5" fillId="0" borderId="15" xfId="0" applyNumberFormat="1" applyFont="1" applyFill="1" applyBorder="1"/>
    <xf numFmtId="3" fontId="7" fillId="0" borderId="15" xfId="0" applyNumberFormat="1" applyFont="1" applyFill="1" applyBorder="1"/>
    <xf numFmtId="3" fontId="6" fillId="0" borderId="15" xfId="0" applyNumberFormat="1" applyFont="1" applyFill="1" applyBorder="1" applyAlignment="1" applyProtection="1">
      <protection locked="0"/>
    </xf>
    <xf numFmtId="9" fontId="2" fillId="0" borderId="15" xfId="0" applyNumberFormat="1" applyFont="1" applyFill="1" applyBorder="1" applyAlignment="1" applyProtection="1">
      <protection locked="0"/>
    </xf>
    <xf numFmtId="10" fontId="1" fillId="0" borderId="17" xfId="0" applyNumberFormat="1" applyFont="1" applyFill="1" applyBorder="1" applyAlignment="1">
      <alignment horizontal="right" vertical="center" wrapText="1"/>
    </xf>
    <xf numFmtId="9" fontId="5" fillId="0" borderId="1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10" fillId="0" borderId="0" xfId="0" applyFont="1"/>
    <xf numFmtId="0" fontId="10" fillId="0" borderId="0" xfId="0" applyFont="1" applyBorder="1" applyAlignment="1" applyProtection="1">
      <alignment horizontal="center" vertical="center"/>
      <protection locked="0"/>
    </xf>
    <xf numFmtId="0" fontId="2" fillId="0" borderId="19" xfId="0" quotePrefix="1" applyFont="1" applyFill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protection locked="0"/>
    </xf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/>
    <xf numFmtId="3" fontId="7" fillId="0" borderId="11" xfId="0" applyNumberFormat="1" applyFont="1" applyFill="1" applyBorder="1"/>
    <xf numFmtId="0" fontId="10" fillId="0" borderId="0" xfId="0" applyFont="1" applyFill="1"/>
    <xf numFmtId="0" fontId="0" fillId="0" borderId="0" xfId="0" applyFill="1"/>
    <xf numFmtId="10" fontId="3" fillId="0" borderId="15" xfId="0" applyNumberFormat="1" applyFont="1" applyFill="1" applyBorder="1" applyAlignment="1">
      <alignment horizontal="right" vertical="center" wrapText="1"/>
    </xf>
    <xf numFmtId="9" fontId="6" fillId="0" borderId="10" xfId="0" applyNumberFormat="1" applyFont="1" applyFill="1" applyBorder="1" applyAlignment="1" applyProtection="1">
      <protection locked="0"/>
    </xf>
    <xf numFmtId="0" fontId="2" fillId="0" borderId="15" xfId="0" quotePrefix="1" applyFont="1" applyFill="1" applyBorder="1" applyAlignment="1" applyProtection="1">
      <alignment horizontal="left"/>
      <protection locked="0"/>
    </xf>
    <xf numFmtId="0" fontId="2" fillId="0" borderId="15" xfId="0" applyFont="1" applyFill="1" applyBorder="1" applyAlignment="1" applyProtection="1">
      <protection locked="0"/>
    </xf>
    <xf numFmtId="3" fontId="4" fillId="0" borderId="11" xfId="0" applyNumberFormat="1" applyFont="1" applyFill="1" applyBorder="1"/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 applyProtection="1"/>
    <xf numFmtId="9" fontId="3" fillId="0" borderId="0" xfId="0" applyNumberFormat="1" applyFont="1" applyFill="1" applyBorder="1" applyAlignment="1">
      <alignment wrapText="1"/>
    </xf>
    <xf numFmtId="9" fontId="5" fillId="0" borderId="0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13</xdr:col>
      <xdr:colOff>762000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733425</xdr:colOff>
      <xdr:row>0</xdr:row>
      <xdr:rowOff>28575</xdr:rowOff>
    </xdr:from>
    <xdr:to>
      <xdr:col>16</xdr:col>
      <xdr:colOff>704850</xdr:colOff>
      <xdr:row>4</xdr:row>
      <xdr:rowOff>66675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28575"/>
          <a:ext cx="2295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762000</xdr:colOff>
      <xdr:row>54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582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9540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495300</xdr:colOff>
      <xdr:row>58</xdr:row>
      <xdr:rowOff>38099</xdr:rowOff>
    </xdr:from>
    <xdr:to>
      <xdr:col>16</xdr:col>
      <xdr:colOff>1133475</xdr:colOff>
      <xdr:row>59</xdr:row>
      <xdr:rowOff>1143000</xdr:rowOff>
    </xdr:to>
    <xdr:pic>
      <xdr:nvPicPr>
        <xdr:cNvPr id="2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0" y="18783299"/>
          <a:ext cx="2962275" cy="137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14</xdr:col>
      <xdr:colOff>0</xdr:colOff>
      <xdr:row>58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29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68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5"/>
  <sheetViews>
    <sheetView tabSelected="1" topLeftCell="C48" zoomScale="50" zoomScaleNormal="50" workbookViewId="0">
      <selection activeCell="T60" sqref="T60"/>
    </sheetView>
  </sheetViews>
  <sheetFormatPr baseColWidth="10" defaultRowHeight="15.75" x14ac:dyDescent="0.25"/>
  <cols>
    <col min="1" max="1" width="7.28515625" customWidth="1"/>
    <col min="2" max="2" width="62.140625" style="63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0" width="17.42578125" customWidth="1"/>
    <col min="11" max="11" width="17.42578125" style="86" customWidth="1"/>
    <col min="12" max="12" width="17.42578125" customWidth="1"/>
    <col min="13" max="13" width="17.42578125" style="86" customWidth="1"/>
    <col min="14" max="17" width="17.42578125" customWidth="1"/>
    <col min="257" max="257" width="7.28515625" customWidth="1"/>
    <col min="258" max="258" width="62.14062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2.14062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2.14062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2.14062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2.14062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2.14062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2.14062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2.14062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2.14062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2.14062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2.14062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2.14062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2.14062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2.14062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2.14062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2.14062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2.14062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2.14062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2.14062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2.14062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2.14062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2.14062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2.14062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2.14062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2.14062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2.14062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2.14062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2.14062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2.14062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2.14062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2.14062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2.14062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2.14062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2.14062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2.14062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2.14062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2.14062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2.14062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2.14062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2.14062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2.14062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2.14062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2.14062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2.14062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2.14062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2.14062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2.14062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2.14062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2.14062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2.14062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2.14062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2.14062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2.14062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2.14062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2.14062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2.14062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2.14062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2.14062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2.14062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2.14062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2.14062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2.14062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2.14062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18" x14ac:dyDescent="0.25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3"/>
    </row>
    <row r="2" spans="1:17" ht="18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</row>
    <row r="3" spans="1:17" ht="18" x14ac:dyDescent="0.25">
      <c r="A3" s="104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</row>
    <row r="4" spans="1:17" ht="18" x14ac:dyDescent="0.25">
      <c r="A4" s="104" t="s">
        <v>181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6"/>
    </row>
    <row r="5" spans="1:17" ht="18.75" thickBot="1" x14ac:dyDescent="0.3">
      <c r="A5" s="107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9"/>
    </row>
    <row r="6" spans="1:17" ht="75.75" thickBot="1" x14ac:dyDescent="0.3">
      <c r="A6" s="92" t="s">
        <v>4</v>
      </c>
      <c r="B6" s="93" t="s">
        <v>5</v>
      </c>
      <c r="C6" s="92" t="s">
        <v>182</v>
      </c>
      <c r="D6" s="94" t="s">
        <v>7</v>
      </c>
      <c r="E6" s="95" t="s">
        <v>8</v>
      </c>
      <c r="F6" s="92" t="s">
        <v>9</v>
      </c>
      <c r="G6" s="94" t="s">
        <v>10</v>
      </c>
      <c r="H6" s="92" t="s">
        <v>11</v>
      </c>
      <c r="I6" s="96" t="s">
        <v>12</v>
      </c>
      <c r="J6" s="97" t="s">
        <v>13</v>
      </c>
      <c r="K6" s="92" t="s">
        <v>14</v>
      </c>
      <c r="L6" s="94" t="s">
        <v>15</v>
      </c>
      <c r="M6" s="92" t="s">
        <v>16</v>
      </c>
      <c r="N6" s="92" t="s">
        <v>17</v>
      </c>
      <c r="O6" s="97" t="s">
        <v>18</v>
      </c>
      <c r="P6" s="94" t="s">
        <v>19</v>
      </c>
      <c r="Q6" s="92" t="s">
        <v>20</v>
      </c>
    </row>
    <row r="7" spans="1:17" ht="24.95" customHeight="1" x14ac:dyDescent="0.25">
      <c r="A7" s="1"/>
      <c r="B7" s="2" t="s">
        <v>21</v>
      </c>
      <c r="C7" s="3">
        <f>SUM(C8+C22+C65+C99+C108)</f>
        <v>2756110</v>
      </c>
      <c r="D7" s="4">
        <f>D22+D65+D99+D108+D8</f>
        <v>-38754</v>
      </c>
      <c r="E7" s="3">
        <f>SUM(E8+E22+E65+E99+E108)</f>
        <v>2756110</v>
      </c>
      <c r="F7" s="3">
        <f>SUM(F8+F22+F65+F99+F108)</f>
        <v>1847422</v>
      </c>
      <c r="G7" s="4">
        <f>+G22</f>
        <v>2995.3</v>
      </c>
      <c r="H7" s="3">
        <f>+H8+H22+H65+H99+H108</f>
        <v>93585.67</v>
      </c>
      <c r="I7" s="3">
        <f>+I8+I22+I65+I99+I108</f>
        <v>1138727.95</v>
      </c>
      <c r="J7" s="3">
        <f>F7-I7+G7</f>
        <v>711689.35000000009</v>
      </c>
      <c r="K7" s="5">
        <f>SUM(E7-I7)</f>
        <v>1617382.05</v>
      </c>
      <c r="L7" s="3">
        <f>SUM(E7-F7)</f>
        <v>908688</v>
      </c>
      <c r="M7" s="3">
        <f>+M8+M22+M65+M99+M108</f>
        <v>446553.08</v>
      </c>
      <c r="N7" s="6">
        <f>SUM(I7-M7)</f>
        <v>692174.86999999988</v>
      </c>
      <c r="O7" s="88">
        <f>SUM(I7/F7*100%)</f>
        <v>0.61638756602443834</v>
      </c>
      <c r="P7" s="29">
        <f>SUM(H7/E7)</f>
        <v>3.3955709314940262E-2</v>
      </c>
      <c r="Q7" s="62">
        <f>SUM(I7/E7*100%)</f>
        <v>0.41316491359198287</v>
      </c>
    </row>
    <row r="8" spans="1:17" ht="24.95" customHeight="1" x14ac:dyDescent="0.25">
      <c r="A8" s="7"/>
      <c r="B8" s="8" t="s">
        <v>22</v>
      </c>
      <c r="C8" s="9">
        <f>SUM(C9:C20)</f>
        <v>1614586</v>
      </c>
      <c r="D8" s="10">
        <f>SUM(D9:D20)</f>
        <v>0</v>
      </c>
      <c r="E8" s="11">
        <f>SUM(E9:E20)</f>
        <v>1614586</v>
      </c>
      <c r="F8" s="9">
        <f>SUM(F9:F20)</f>
        <v>932641</v>
      </c>
      <c r="G8" s="10">
        <v>0</v>
      </c>
      <c r="H8" s="9">
        <f>SUM(H9:H20)</f>
        <v>89830.28</v>
      </c>
      <c r="I8" s="10">
        <f>SUM(I9:I20)</f>
        <v>739355.62</v>
      </c>
      <c r="J8" s="6">
        <f>F8-I8</f>
        <v>193285.38</v>
      </c>
      <c r="K8" s="5">
        <f>SUM(E8-I8)</f>
        <v>875230.38</v>
      </c>
      <c r="L8" s="6">
        <f t="shared" ref="L8:L20" si="0">SUM(E8-F8)</f>
        <v>681945</v>
      </c>
      <c r="M8" s="9">
        <f>SUM(M9:M20)</f>
        <v>199842.33</v>
      </c>
      <c r="N8" s="6">
        <f>SUM(I8-M8)</f>
        <v>539513.29</v>
      </c>
      <c r="O8" s="61">
        <f>SUM(I8/F8*100%)</f>
        <v>0.79275478989235948</v>
      </c>
      <c r="P8" s="29">
        <f>SUM(H8/E8)</f>
        <v>5.5636726690309467E-2</v>
      </c>
      <c r="Q8" s="62">
        <f>SUM(I8/E8*100%)</f>
        <v>0.45792272446311316</v>
      </c>
    </row>
    <row r="9" spans="1:17" ht="24.95" customHeight="1" x14ac:dyDescent="0.25">
      <c r="A9" s="15" t="s">
        <v>23</v>
      </c>
      <c r="B9" s="16" t="s">
        <v>24</v>
      </c>
      <c r="C9" s="17">
        <v>1301785</v>
      </c>
      <c r="D9" s="18">
        <v>-100000</v>
      </c>
      <c r="E9" s="19">
        <f>SUM(C9+D9)</f>
        <v>1201785</v>
      </c>
      <c r="F9" s="17">
        <v>659375</v>
      </c>
      <c r="G9" s="18">
        <v>0</v>
      </c>
      <c r="H9" s="17">
        <v>73420</v>
      </c>
      <c r="I9" s="18">
        <v>598760</v>
      </c>
      <c r="J9" s="12">
        <f>F9-I9</f>
        <v>60615</v>
      </c>
      <c r="K9" s="20">
        <f>SUM(E9-I9)</f>
        <v>603025</v>
      </c>
      <c r="L9" s="12">
        <f t="shared" si="0"/>
        <v>542410</v>
      </c>
      <c r="M9" s="17">
        <v>113010.17</v>
      </c>
      <c r="N9" s="12">
        <f t="shared" ref="N9:N20" si="1">SUM(I9-M9)</f>
        <v>485749.83</v>
      </c>
      <c r="O9" s="64">
        <f t="shared" ref="O9:O19" si="2">SUM(I9/F9*100%)</f>
        <v>0.90807203791469193</v>
      </c>
      <c r="P9" s="29">
        <f t="shared" ref="P9:P19" si="3">SUM(H9/E9)</f>
        <v>6.1092458301609691E-2</v>
      </c>
      <c r="Q9" s="62">
        <f t="shared" ref="Q9:Q20" si="4">SUM(I9/E9*100%)</f>
        <v>0.49822555615189074</v>
      </c>
    </row>
    <row r="10" spans="1:17" ht="24.95" customHeight="1" x14ac:dyDescent="0.25">
      <c r="A10" s="15" t="s">
        <v>25</v>
      </c>
      <c r="B10" s="16" t="s">
        <v>26</v>
      </c>
      <c r="C10" s="17">
        <v>54000</v>
      </c>
      <c r="D10" s="18"/>
      <c r="E10" s="19">
        <f t="shared" ref="E10:E16" si="5">SUM(C10+D10)</f>
        <v>54000</v>
      </c>
      <c r="F10" s="17">
        <v>31500</v>
      </c>
      <c r="G10" s="18">
        <v>0</v>
      </c>
      <c r="H10" s="17">
        <v>4000</v>
      </c>
      <c r="I10" s="24">
        <v>29000</v>
      </c>
      <c r="J10" s="12">
        <f t="shared" ref="J10:J20" si="6">F10-I10</f>
        <v>2500</v>
      </c>
      <c r="K10" s="20">
        <f t="shared" ref="K10:K15" si="7">SUM(E10-I10)</f>
        <v>25000</v>
      </c>
      <c r="L10" s="12">
        <f t="shared" si="0"/>
        <v>22500</v>
      </c>
      <c r="M10" s="25">
        <v>4422.57</v>
      </c>
      <c r="N10" s="12">
        <f t="shared" si="1"/>
        <v>24577.43</v>
      </c>
      <c r="O10" s="64">
        <f t="shared" si="2"/>
        <v>0.92063492063492058</v>
      </c>
      <c r="P10" s="29">
        <f t="shared" si="3"/>
        <v>7.407407407407407E-2</v>
      </c>
      <c r="Q10" s="62">
        <f t="shared" si="4"/>
        <v>0.53703703703703709</v>
      </c>
    </row>
    <row r="11" spans="1:17" ht="24.95" customHeight="1" x14ac:dyDescent="0.25">
      <c r="A11" s="34" t="s">
        <v>170</v>
      </c>
      <c r="B11" s="16" t="s">
        <v>27</v>
      </c>
      <c r="C11" s="17">
        <v>36850</v>
      </c>
      <c r="D11" s="18"/>
      <c r="E11" s="19">
        <f t="shared" si="5"/>
        <v>36850</v>
      </c>
      <c r="F11" s="17">
        <v>12284</v>
      </c>
      <c r="G11" s="18">
        <v>0</v>
      </c>
      <c r="H11" s="26">
        <v>0</v>
      </c>
      <c r="I11" s="24">
        <v>8433.18</v>
      </c>
      <c r="J11" s="12">
        <f t="shared" si="6"/>
        <v>3850.8199999999997</v>
      </c>
      <c r="K11" s="20">
        <f t="shared" si="7"/>
        <v>28416.82</v>
      </c>
      <c r="L11" s="12">
        <f t="shared" si="0"/>
        <v>24566</v>
      </c>
      <c r="M11" s="25">
        <v>611.34</v>
      </c>
      <c r="N11" s="12">
        <f t="shared" si="1"/>
        <v>7821.84</v>
      </c>
      <c r="O11" s="64">
        <f t="shared" si="2"/>
        <v>0.6865174210354934</v>
      </c>
      <c r="P11" s="29">
        <f t="shared" si="3"/>
        <v>0</v>
      </c>
      <c r="Q11" s="62">
        <f t="shared" si="4"/>
        <v>0.22885156037991861</v>
      </c>
    </row>
    <row r="12" spans="1:17" ht="24.95" customHeight="1" x14ac:dyDescent="0.25">
      <c r="A12" s="15" t="s">
        <v>28</v>
      </c>
      <c r="B12" s="16" t="s">
        <v>29</v>
      </c>
      <c r="C12" s="17">
        <v>170046</v>
      </c>
      <c r="D12" s="18"/>
      <c r="E12" s="19">
        <f t="shared" si="5"/>
        <v>170046</v>
      </c>
      <c r="F12" s="17">
        <v>99197</v>
      </c>
      <c r="G12" s="18">
        <v>0</v>
      </c>
      <c r="H12" s="17">
        <v>9484</v>
      </c>
      <c r="I12" s="24">
        <v>63130.48</v>
      </c>
      <c r="J12" s="12">
        <f t="shared" si="6"/>
        <v>36066.519999999997</v>
      </c>
      <c r="K12" s="20">
        <f t="shared" si="7"/>
        <v>106915.51999999999</v>
      </c>
      <c r="L12" s="12">
        <f t="shared" si="0"/>
        <v>70849</v>
      </c>
      <c r="M12" s="25">
        <v>62885.48</v>
      </c>
      <c r="N12" s="12">
        <f t="shared" si="1"/>
        <v>245</v>
      </c>
      <c r="O12" s="64">
        <f t="shared" si="2"/>
        <v>0.63641521416978342</v>
      </c>
      <c r="P12" s="29">
        <f t="shared" si="3"/>
        <v>5.5773143737576893E-2</v>
      </c>
      <c r="Q12" s="62">
        <f t="shared" si="4"/>
        <v>0.37125530738741286</v>
      </c>
    </row>
    <row r="13" spans="1:17" ht="24.95" customHeight="1" x14ac:dyDescent="0.25">
      <c r="A13" s="15" t="s">
        <v>30</v>
      </c>
      <c r="B13" s="16" t="s">
        <v>31</v>
      </c>
      <c r="C13" s="17">
        <v>19527</v>
      </c>
      <c r="D13" s="18"/>
      <c r="E13" s="19">
        <f t="shared" si="5"/>
        <v>19527</v>
      </c>
      <c r="F13" s="17">
        <v>11392</v>
      </c>
      <c r="G13" s="18">
        <v>0</v>
      </c>
      <c r="H13" s="17">
        <v>1101.31</v>
      </c>
      <c r="I13" s="24">
        <v>7208.86</v>
      </c>
      <c r="J13" s="12">
        <f t="shared" si="6"/>
        <v>4183.1400000000003</v>
      </c>
      <c r="K13" s="20">
        <f t="shared" si="7"/>
        <v>12318.14</v>
      </c>
      <c r="L13" s="12">
        <f t="shared" si="0"/>
        <v>8135</v>
      </c>
      <c r="M13" s="25">
        <v>7208.86</v>
      </c>
      <c r="N13" s="12">
        <f t="shared" si="1"/>
        <v>0</v>
      </c>
      <c r="O13" s="64">
        <f t="shared" si="2"/>
        <v>0.63280021067415726</v>
      </c>
      <c r="P13" s="29">
        <f t="shared" si="3"/>
        <v>5.639934449736262E-2</v>
      </c>
      <c r="Q13" s="62">
        <f t="shared" si="4"/>
        <v>0.36917396425462179</v>
      </c>
    </row>
    <row r="14" spans="1:17" ht="24.95" customHeight="1" x14ac:dyDescent="0.25">
      <c r="A14" s="15" t="s">
        <v>32</v>
      </c>
      <c r="B14" s="16" t="s">
        <v>33</v>
      </c>
      <c r="C14" s="17">
        <v>28472</v>
      </c>
      <c r="D14" s="18"/>
      <c r="E14" s="19">
        <f t="shared" si="5"/>
        <v>28472</v>
      </c>
      <c r="F14" s="17">
        <v>16611</v>
      </c>
      <c r="G14" s="18">
        <v>0</v>
      </c>
      <c r="H14" s="17">
        <v>1625.83</v>
      </c>
      <c r="I14" s="24">
        <v>10523.73</v>
      </c>
      <c r="J14" s="12">
        <f t="shared" si="6"/>
        <v>6087.27</v>
      </c>
      <c r="K14" s="20">
        <f t="shared" si="7"/>
        <v>17948.27</v>
      </c>
      <c r="L14" s="12">
        <f t="shared" si="0"/>
        <v>11861</v>
      </c>
      <c r="M14" s="25">
        <v>10481.73</v>
      </c>
      <c r="N14" s="12">
        <f t="shared" si="1"/>
        <v>42</v>
      </c>
      <c r="O14" s="64">
        <f t="shared" si="2"/>
        <v>0.63353982300884948</v>
      </c>
      <c r="P14" s="29">
        <f t="shared" si="3"/>
        <v>5.7102767631357118E-2</v>
      </c>
      <c r="Q14" s="62">
        <f t="shared" si="4"/>
        <v>0.36961681652149481</v>
      </c>
    </row>
    <row r="15" spans="1:17" ht="24.95" customHeight="1" x14ac:dyDescent="0.25">
      <c r="A15" s="15" t="s">
        <v>34</v>
      </c>
      <c r="B15" s="16" t="s">
        <v>35</v>
      </c>
      <c r="C15" s="17">
        <v>3906</v>
      </c>
      <c r="D15" s="18"/>
      <c r="E15" s="19">
        <f t="shared" si="5"/>
        <v>3906</v>
      </c>
      <c r="F15" s="17">
        <v>2282</v>
      </c>
      <c r="G15" s="18">
        <v>0</v>
      </c>
      <c r="H15" s="17">
        <v>199.14</v>
      </c>
      <c r="I15" s="24">
        <v>1424.29</v>
      </c>
      <c r="J15" s="12">
        <f t="shared" si="6"/>
        <v>857.71</v>
      </c>
      <c r="K15" s="20">
        <f t="shared" si="7"/>
        <v>2481.71</v>
      </c>
      <c r="L15" s="12">
        <f t="shared" si="0"/>
        <v>1624</v>
      </c>
      <c r="M15" s="25">
        <v>1222.18</v>
      </c>
      <c r="N15" s="12">
        <f t="shared" si="1"/>
        <v>202.1099999999999</v>
      </c>
      <c r="O15" s="64">
        <f t="shared" si="2"/>
        <v>0.62414110429447855</v>
      </c>
      <c r="P15" s="29">
        <f t="shared" si="3"/>
        <v>5.0983102918586785E-2</v>
      </c>
      <c r="Q15" s="62">
        <f t="shared" si="4"/>
        <v>0.36464157706093187</v>
      </c>
    </row>
    <row r="16" spans="1:17" ht="24.95" customHeight="1" x14ac:dyDescent="0.25">
      <c r="A16" s="27" t="s">
        <v>36</v>
      </c>
      <c r="B16" s="16" t="s">
        <v>37</v>
      </c>
      <c r="C16" s="17">
        <v>0</v>
      </c>
      <c r="D16" s="18">
        <v>9700</v>
      </c>
      <c r="E16" s="19">
        <f t="shared" si="5"/>
        <v>9700</v>
      </c>
      <c r="F16" s="17">
        <v>9700</v>
      </c>
      <c r="G16" s="18">
        <v>0</v>
      </c>
      <c r="H16" s="17">
        <v>0</v>
      </c>
      <c r="I16" s="24">
        <v>5130</v>
      </c>
      <c r="J16" s="12">
        <f t="shared" si="6"/>
        <v>4570</v>
      </c>
      <c r="K16" s="20">
        <f>SUM(E16-I16)</f>
        <v>4570</v>
      </c>
      <c r="L16" s="12">
        <f t="shared" si="0"/>
        <v>0</v>
      </c>
      <c r="M16" s="25">
        <v>0</v>
      </c>
      <c r="N16" s="12">
        <f t="shared" si="1"/>
        <v>5130</v>
      </c>
      <c r="O16" s="64">
        <f t="shared" si="2"/>
        <v>0.52886597938144331</v>
      </c>
      <c r="P16" s="29">
        <f t="shared" si="3"/>
        <v>0</v>
      </c>
      <c r="Q16" s="62">
        <f t="shared" si="4"/>
        <v>0.52886597938144331</v>
      </c>
    </row>
    <row r="17" spans="1:17" ht="24.95" customHeight="1" x14ac:dyDescent="0.25">
      <c r="A17" s="27" t="s">
        <v>183</v>
      </c>
      <c r="B17" s="16" t="s">
        <v>184</v>
      </c>
      <c r="C17" s="17">
        <v>0</v>
      </c>
      <c r="D17" s="18">
        <v>300</v>
      </c>
      <c r="E17" s="19">
        <v>300</v>
      </c>
      <c r="F17" s="17">
        <v>300</v>
      </c>
      <c r="G17" s="18">
        <v>0</v>
      </c>
      <c r="H17" s="17">
        <v>0</v>
      </c>
      <c r="I17" s="24">
        <v>0</v>
      </c>
      <c r="J17" s="12">
        <f t="shared" si="6"/>
        <v>300</v>
      </c>
      <c r="K17" s="20"/>
      <c r="L17" s="12">
        <v>0</v>
      </c>
      <c r="M17" s="25">
        <v>0</v>
      </c>
      <c r="N17" s="12">
        <f t="shared" si="1"/>
        <v>0</v>
      </c>
      <c r="O17" s="64">
        <f t="shared" si="2"/>
        <v>0</v>
      </c>
      <c r="P17" s="29"/>
      <c r="Q17" s="62">
        <f t="shared" si="4"/>
        <v>0</v>
      </c>
    </row>
    <row r="18" spans="1:17" ht="24.95" customHeight="1" x14ac:dyDescent="0.25">
      <c r="A18" s="27" t="s">
        <v>38</v>
      </c>
      <c r="B18" s="16" t="s">
        <v>39</v>
      </c>
      <c r="C18" s="17">
        <v>0</v>
      </c>
      <c r="D18" s="18">
        <v>2000</v>
      </c>
      <c r="E18" s="19">
        <v>2000</v>
      </c>
      <c r="F18" s="17">
        <v>2000</v>
      </c>
      <c r="G18" s="18">
        <v>0</v>
      </c>
      <c r="H18" s="17">
        <v>0</v>
      </c>
      <c r="I18" s="24">
        <v>0</v>
      </c>
      <c r="J18" s="12">
        <f t="shared" si="6"/>
        <v>2000</v>
      </c>
      <c r="K18" s="20">
        <f>SUM(E18-I18)</f>
        <v>2000</v>
      </c>
      <c r="L18" s="12">
        <f t="shared" si="0"/>
        <v>0</v>
      </c>
      <c r="M18" s="25">
        <v>0</v>
      </c>
      <c r="N18" s="12">
        <f t="shared" si="1"/>
        <v>0</v>
      </c>
      <c r="O18" s="64">
        <f t="shared" si="2"/>
        <v>0</v>
      </c>
      <c r="P18" s="29">
        <f t="shared" si="3"/>
        <v>0</v>
      </c>
      <c r="Q18" s="62">
        <f t="shared" si="4"/>
        <v>0</v>
      </c>
    </row>
    <row r="19" spans="1:17" ht="24.95" customHeight="1" x14ac:dyDescent="0.25">
      <c r="A19" s="27" t="s">
        <v>185</v>
      </c>
      <c r="B19" s="16" t="s">
        <v>186</v>
      </c>
      <c r="C19" s="17">
        <v>0</v>
      </c>
      <c r="D19" s="18">
        <v>80000</v>
      </c>
      <c r="E19" s="19">
        <v>80000</v>
      </c>
      <c r="F19" s="17">
        <v>80000</v>
      </c>
      <c r="G19" s="18">
        <v>0</v>
      </c>
      <c r="H19" s="17">
        <v>0</v>
      </c>
      <c r="I19" s="24">
        <v>15745.08</v>
      </c>
      <c r="J19" s="12">
        <f t="shared" si="6"/>
        <v>64254.92</v>
      </c>
      <c r="K19" s="20">
        <f>SUM(E19-I19)</f>
        <v>64254.92</v>
      </c>
      <c r="L19" s="12">
        <f t="shared" si="0"/>
        <v>0</v>
      </c>
      <c r="M19" s="25">
        <v>0</v>
      </c>
      <c r="N19" s="12">
        <f t="shared" si="1"/>
        <v>15745.08</v>
      </c>
      <c r="O19" s="64">
        <f t="shared" si="2"/>
        <v>0.1968135</v>
      </c>
      <c r="P19" s="29">
        <f t="shared" si="3"/>
        <v>0</v>
      </c>
      <c r="Q19" s="62">
        <f t="shared" si="4"/>
        <v>0.1968135</v>
      </c>
    </row>
    <row r="20" spans="1:17" ht="24.95" customHeight="1" x14ac:dyDescent="0.25">
      <c r="A20" s="27" t="s">
        <v>40</v>
      </c>
      <c r="B20" s="16" t="s">
        <v>41</v>
      </c>
      <c r="C20" s="17">
        <v>0</v>
      </c>
      <c r="D20" s="18">
        <v>8000</v>
      </c>
      <c r="E20" s="19">
        <v>8000</v>
      </c>
      <c r="F20" s="17">
        <v>8000</v>
      </c>
      <c r="G20" s="18">
        <v>0</v>
      </c>
      <c r="H20" s="17">
        <v>0</v>
      </c>
      <c r="I20" s="24">
        <v>0</v>
      </c>
      <c r="J20" s="12">
        <f t="shared" si="6"/>
        <v>8000</v>
      </c>
      <c r="K20" s="20">
        <f>SUM(E20-I20)</f>
        <v>8000</v>
      </c>
      <c r="L20" s="12">
        <f t="shared" si="0"/>
        <v>0</v>
      </c>
      <c r="M20" s="25">
        <v>0</v>
      </c>
      <c r="N20" s="12">
        <f t="shared" si="1"/>
        <v>0</v>
      </c>
      <c r="O20" s="64">
        <v>0</v>
      </c>
      <c r="P20" s="29">
        <v>0</v>
      </c>
      <c r="Q20" s="62">
        <f t="shared" si="4"/>
        <v>0</v>
      </c>
    </row>
    <row r="21" spans="1:17" ht="24.95" customHeight="1" x14ac:dyDescent="0.25">
      <c r="A21" s="27"/>
      <c r="B21" s="16"/>
      <c r="C21" s="17"/>
      <c r="D21" s="18"/>
      <c r="E21" s="19"/>
      <c r="F21" s="17"/>
      <c r="G21" s="19"/>
      <c r="H21" s="17"/>
      <c r="I21" s="24"/>
      <c r="J21" s="12"/>
      <c r="K21" s="5"/>
      <c r="L21" s="28"/>
      <c r="M21" s="25"/>
      <c r="N21" s="12"/>
      <c r="O21" s="21"/>
      <c r="P21" s="29"/>
      <c r="Q21" s="23"/>
    </row>
    <row r="22" spans="1:17" ht="24.95" customHeight="1" x14ac:dyDescent="0.25">
      <c r="A22" s="30"/>
      <c r="B22" s="8" t="s">
        <v>42</v>
      </c>
      <c r="C22" s="6">
        <f>SUM(C23:C53)</f>
        <v>538379</v>
      </c>
      <c r="D22" s="5">
        <f>SUM(D23:D46)</f>
        <v>-21442</v>
      </c>
      <c r="E22" s="31">
        <f>SUM(E23:E54)</f>
        <v>553586</v>
      </c>
      <c r="F22" s="6">
        <f>SUM(F23:F54)</f>
        <v>426238</v>
      </c>
      <c r="G22" s="6">
        <f>SUM(G23:G54)</f>
        <v>2995.3</v>
      </c>
      <c r="H22" s="6">
        <f>SUM(H23:H54)</f>
        <v>2098.5500000000002</v>
      </c>
      <c r="I22" s="5">
        <f>SUM(I23:I54)</f>
        <v>254392.73</v>
      </c>
      <c r="J22" s="6">
        <f>SUM(F22-I22)+G22</f>
        <v>174840.56999999998</v>
      </c>
      <c r="K22" s="6">
        <f>SUM(E22-G22-I22)</f>
        <v>296197.96999999997</v>
      </c>
      <c r="L22" s="32">
        <f t="shared" ref="L22:L38" si="8">SUM(E22-F22)</f>
        <v>127348</v>
      </c>
      <c r="M22" s="6">
        <f>SUM(M23:M54)</f>
        <v>161652.34000000003</v>
      </c>
      <c r="N22" s="6">
        <f t="shared" ref="N22:N54" si="9">SUM(I22-M22)</f>
        <v>92740.389999999985</v>
      </c>
      <c r="O22" s="13">
        <f t="shared" ref="O22:O54" si="10">SUM(I22/F22*100%)</f>
        <v>0.5968325911814526</v>
      </c>
      <c r="P22" s="33">
        <f>SUM(H22/E22)</f>
        <v>3.7908292478494761E-3</v>
      </c>
      <c r="Q22" s="14">
        <f>SUM(I22/E22*100%)</f>
        <v>0.45953606124432339</v>
      </c>
    </row>
    <row r="23" spans="1:17" ht="24.95" customHeight="1" x14ac:dyDescent="0.25">
      <c r="A23" s="34" t="s">
        <v>43</v>
      </c>
      <c r="B23" s="16" t="s">
        <v>44</v>
      </c>
      <c r="C23" s="17">
        <v>174095</v>
      </c>
      <c r="D23" s="35">
        <v>-11982</v>
      </c>
      <c r="E23" s="19">
        <f t="shared" ref="E23:E36" si="11">SUM(C23+D23)</f>
        <v>162113</v>
      </c>
      <c r="F23" s="17">
        <v>140352</v>
      </c>
      <c r="G23" s="17">
        <v>2995.3</v>
      </c>
      <c r="H23" s="17">
        <v>0</v>
      </c>
      <c r="I23" s="36">
        <v>103505.2</v>
      </c>
      <c r="J23" s="12">
        <f>F23-I23+H23+G23</f>
        <v>39842.100000000006</v>
      </c>
      <c r="K23" s="20">
        <f>SUM(E23-I23)</f>
        <v>58607.8</v>
      </c>
      <c r="L23" s="28">
        <f t="shared" si="8"/>
        <v>21761</v>
      </c>
      <c r="M23" s="17">
        <v>55389.9</v>
      </c>
      <c r="N23" s="12">
        <f t="shared" si="9"/>
        <v>48115.299999999996</v>
      </c>
      <c r="O23" s="21">
        <f t="shared" si="10"/>
        <v>0.737468650250798</v>
      </c>
      <c r="P23" s="22">
        <f t="shared" ref="P23:P54" si="12">SUM(H23/E23)</f>
        <v>0</v>
      </c>
      <c r="Q23" s="23">
        <f t="shared" ref="Q23:Q30" si="13">SUM(I23/E23*100%)</f>
        <v>0.63847563119552408</v>
      </c>
    </row>
    <row r="24" spans="1:17" ht="24.95" customHeight="1" x14ac:dyDescent="0.25">
      <c r="A24" s="34" t="s">
        <v>45</v>
      </c>
      <c r="B24" s="16" t="s">
        <v>46</v>
      </c>
      <c r="C24" s="17">
        <v>5000</v>
      </c>
      <c r="D24" s="35"/>
      <c r="E24" s="19">
        <f t="shared" si="11"/>
        <v>5000</v>
      </c>
      <c r="F24" s="17">
        <v>3332</v>
      </c>
      <c r="G24" s="17">
        <v>0</v>
      </c>
      <c r="H24" s="17">
        <v>0</v>
      </c>
      <c r="I24" s="36">
        <v>0</v>
      </c>
      <c r="J24" s="12">
        <f t="shared" ref="J24:J54" si="14">F24-I24+H24</f>
        <v>3332</v>
      </c>
      <c r="K24" s="20">
        <f t="shared" ref="K24:K54" si="15">SUM(E24-I24)</f>
        <v>5000</v>
      </c>
      <c r="L24" s="28">
        <f t="shared" si="8"/>
        <v>1668</v>
      </c>
      <c r="M24" s="17">
        <v>0</v>
      </c>
      <c r="N24" s="12">
        <f t="shared" si="9"/>
        <v>0</v>
      </c>
      <c r="O24" s="21">
        <f t="shared" si="10"/>
        <v>0</v>
      </c>
      <c r="P24" s="22">
        <f t="shared" si="12"/>
        <v>0</v>
      </c>
      <c r="Q24" s="23">
        <f t="shared" si="13"/>
        <v>0</v>
      </c>
    </row>
    <row r="25" spans="1:17" ht="24.95" customHeight="1" x14ac:dyDescent="0.25">
      <c r="A25" s="34" t="s">
        <v>47</v>
      </c>
      <c r="B25" s="16" t="s">
        <v>48</v>
      </c>
      <c r="C25" s="17">
        <v>5000</v>
      </c>
      <c r="D25" s="35"/>
      <c r="E25" s="19">
        <f t="shared" si="11"/>
        <v>5000</v>
      </c>
      <c r="F25" s="17">
        <v>3767</v>
      </c>
      <c r="G25" s="17">
        <v>0</v>
      </c>
      <c r="H25" s="17">
        <v>0</v>
      </c>
      <c r="I25" s="36">
        <v>2454.02</v>
      </c>
      <c r="J25" s="12">
        <f t="shared" si="14"/>
        <v>1312.98</v>
      </c>
      <c r="K25" s="20">
        <f t="shared" si="15"/>
        <v>2545.98</v>
      </c>
      <c r="L25" s="28">
        <f t="shared" si="8"/>
        <v>1233</v>
      </c>
      <c r="M25" s="17">
        <v>1105.82</v>
      </c>
      <c r="N25" s="12">
        <f>SUM(I25-M25)</f>
        <v>1348.2</v>
      </c>
      <c r="O25" s="21">
        <f t="shared" si="10"/>
        <v>0.65145208388638176</v>
      </c>
      <c r="P25" s="22">
        <f t="shared" si="12"/>
        <v>0</v>
      </c>
      <c r="Q25" s="23">
        <f t="shared" si="13"/>
        <v>0.49080400000000002</v>
      </c>
    </row>
    <row r="26" spans="1:17" ht="24.95" customHeight="1" x14ac:dyDescent="0.25">
      <c r="A26" s="34" t="s">
        <v>49</v>
      </c>
      <c r="B26" s="16" t="s">
        <v>50</v>
      </c>
      <c r="C26" s="17">
        <v>3000</v>
      </c>
      <c r="D26" s="35"/>
      <c r="E26" s="19">
        <f t="shared" si="11"/>
        <v>3000</v>
      </c>
      <c r="F26" s="17">
        <v>2000</v>
      </c>
      <c r="G26" s="17">
        <v>0</v>
      </c>
      <c r="H26" s="17">
        <v>0</v>
      </c>
      <c r="I26" s="36">
        <v>1000</v>
      </c>
      <c r="J26" s="12">
        <f t="shared" si="14"/>
        <v>1000</v>
      </c>
      <c r="K26" s="20">
        <f t="shared" si="15"/>
        <v>2000</v>
      </c>
      <c r="L26" s="28">
        <f t="shared" si="8"/>
        <v>1000</v>
      </c>
      <c r="M26" s="17">
        <v>0</v>
      </c>
      <c r="N26" s="12">
        <f t="shared" si="9"/>
        <v>1000</v>
      </c>
      <c r="O26" s="21">
        <f t="shared" si="10"/>
        <v>0.5</v>
      </c>
      <c r="P26" s="22">
        <f t="shared" si="12"/>
        <v>0</v>
      </c>
      <c r="Q26" s="23">
        <f t="shared" si="13"/>
        <v>0.33333333333333331</v>
      </c>
    </row>
    <row r="27" spans="1:17" ht="24.95" customHeight="1" x14ac:dyDescent="0.25">
      <c r="A27" s="34" t="s">
        <v>51</v>
      </c>
      <c r="B27" s="16" t="s">
        <v>52</v>
      </c>
      <c r="C27" s="17">
        <v>3000</v>
      </c>
      <c r="D27" s="35"/>
      <c r="E27" s="19">
        <f t="shared" si="11"/>
        <v>3000</v>
      </c>
      <c r="F27" s="17">
        <v>1950</v>
      </c>
      <c r="G27" s="17">
        <v>0</v>
      </c>
      <c r="H27" s="17">
        <v>0</v>
      </c>
      <c r="I27" s="36">
        <v>0</v>
      </c>
      <c r="J27" s="12">
        <f t="shared" si="14"/>
        <v>1950</v>
      </c>
      <c r="K27" s="20">
        <f t="shared" si="15"/>
        <v>3000</v>
      </c>
      <c r="L27" s="28">
        <f t="shared" si="8"/>
        <v>1050</v>
      </c>
      <c r="M27" s="17">
        <v>0</v>
      </c>
      <c r="N27" s="12">
        <f t="shared" si="9"/>
        <v>0</v>
      </c>
      <c r="O27" s="21">
        <f t="shared" si="10"/>
        <v>0</v>
      </c>
      <c r="P27" s="22">
        <f t="shared" si="12"/>
        <v>0</v>
      </c>
      <c r="Q27" s="23">
        <f t="shared" si="13"/>
        <v>0</v>
      </c>
    </row>
    <row r="28" spans="1:17" ht="24.95" customHeight="1" x14ac:dyDescent="0.25">
      <c r="A28" s="34">
        <v>111</v>
      </c>
      <c r="B28" s="16" t="s">
        <v>53</v>
      </c>
      <c r="C28" s="17">
        <v>2000</v>
      </c>
      <c r="D28" s="35"/>
      <c r="E28" s="19">
        <f t="shared" si="11"/>
        <v>2000</v>
      </c>
      <c r="F28" s="17">
        <v>1400</v>
      </c>
      <c r="G28" s="17">
        <v>0</v>
      </c>
      <c r="H28" s="17">
        <v>0</v>
      </c>
      <c r="I28" s="36">
        <v>98.77</v>
      </c>
      <c r="J28" s="12">
        <f t="shared" si="14"/>
        <v>1301.23</v>
      </c>
      <c r="K28" s="20">
        <f t="shared" si="15"/>
        <v>1901.23</v>
      </c>
      <c r="L28" s="28">
        <f t="shared" si="8"/>
        <v>600</v>
      </c>
      <c r="M28" s="17">
        <v>85.68</v>
      </c>
      <c r="N28" s="12">
        <f t="shared" si="9"/>
        <v>13.089999999999989</v>
      </c>
      <c r="O28" s="21">
        <f t="shared" si="10"/>
        <v>7.0550000000000002E-2</v>
      </c>
      <c r="P28" s="22">
        <f t="shared" si="12"/>
        <v>0</v>
      </c>
      <c r="Q28" s="23">
        <f t="shared" si="13"/>
        <v>4.9384999999999998E-2</v>
      </c>
    </row>
    <row r="29" spans="1:17" ht="24.95" customHeight="1" x14ac:dyDescent="0.25">
      <c r="A29" s="34" t="s">
        <v>54</v>
      </c>
      <c r="B29" s="16" t="s">
        <v>55</v>
      </c>
      <c r="C29" s="17">
        <v>1000</v>
      </c>
      <c r="D29" s="35"/>
      <c r="E29" s="19">
        <f t="shared" si="11"/>
        <v>1000</v>
      </c>
      <c r="F29" s="17">
        <v>640</v>
      </c>
      <c r="G29" s="17">
        <v>0</v>
      </c>
      <c r="H29" s="17">
        <v>0</v>
      </c>
      <c r="I29" s="36">
        <v>0</v>
      </c>
      <c r="J29" s="12">
        <f t="shared" si="14"/>
        <v>640</v>
      </c>
      <c r="K29" s="20">
        <f t="shared" si="15"/>
        <v>1000</v>
      </c>
      <c r="L29" s="28">
        <f t="shared" si="8"/>
        <v>360</v>
      </c>
      <c r="M29" s="17">
        <v>0</v>
      </c>
      <c r="N29" s="12">
        <f t="shared" si="9"/>
        <v>0</v>
      </c>
      <c r="O29" s="21">
        <f t="shared" si="10"/>
        <v>0</v>
      </c>
      <c r="P29" s="22">
        <f t="shared" si="12"/>
        <v>0</v>
      </c>
      <c r="Q29" s="23">
        <f t="shared" si="13"/>
        <v>0</v>
      </c>
    </row>
    <row r="30" spans="1:17" ht="24.95" customHeight="1" x14ac:dyDescent="0.25">
      <c r="A30" s="34" t="s">
        <v>56</v>
      </c>
      <c r="B30" s="16" t="s">
        <v>57</v>
      </c>
      <c r="C30" s="17">
        <v>500</v>
      </c>
      <c r="D30" s="35"/>
      <c r="E30" s="19">
        <f t="shared" si="11"/>
        <v>500</v>
      </c>
      <c r="F30" s="17">
        <v>320</v>
      </c>
      <c r="G30" s="17">
        <v>0</v>
      </c>
      <c r="H30" s="17">
        <v>0</v>
      </c>
      <c r="I30" s="36">
        <v>80</v>
      </c>
      <c r="J30" s="12">
        <f t="shared" si="14"/>
        <v>240</v>
      </c>
      <c r="K30" s="20">
        <f t="shared" si="15"/>
        <v>420</v>
      </c>
      <c r="L30" s="28">
        <f t="shared" si="8"/>
        <v>180</v>
      </c>
      <c r="M30" s="17">
        <v>40</v>
      </c>
      <c r="N30" s="12">
        <f t="shared" si="9"/>
        <v>40</v>
      </c>
      <c r="O30" s="21">
        <f t="shared" si="10"/>
        <v>0.25</v>
      </c>
      <c r="P30" s="22">
        <f t="shared" si="12"/>
        <v>0</v>
      </c>
      <c r="Q30" s="23">
        <f t="shared" si="13"/>
        <v>0.16</v>
      </c>
    </row>
    <row r="31" spans="1:17" ht="24.95" customHeight="1" x14ac:dyDescent="0.25">
      <c r="A31" s="34" t="s">
        <v>58</v>
      </c>
      <c r="B31" s="16" t="s">
        <v>59</v>
      </c>
      <c r="C31" s="17">
        <v>52800</v>
      </c>
      <c r="D31" s="35"/>
      <c r="E31" s="19">
        <f t="shared" si="11"/>
        <v>52800</v>
      </c>
      <c r="F31" s="17">
        <v>33600</v>
      </c>
      <c r="G31" s="17">
        <v>0</v>
      </c>
      <c r="H31" s="17">
        <v>0</v>
      </c>
      <c r="I31" s="36">
        <v>9042.89</v>
      </c>
      <c r="J31" s="12">
        <f t="shared" si="14"/>
        <v>24557.11</v>
      </c>
      <c r="K31" s="20">
        <f t="shared" si="15"/>
        <v>43757.11</v>
      </c>
      <c r="L31" s="28">
        <f t="shared" si="8"/>
        <v>19200</v>
      </c>
      <c r="M31" s="17">
        <v>8940.06</v>
      </c>
      <c r="N31" s="12">
        <f t="shared" si="9"/>
        <v>102.82999999999993</v>
      </c>
      <c r="O31" s="21">
        <f t="shared" si="10"/>
        <v>0.26913363095238091</v>
      </c>
      <c r="P31" s="22">
        <f t="shared" si="12"/>
        <v>0</v>
      </c>
      <c r="Q31" s="23">
        <f>SUM(I31/E31*100%)</f>
        <v>0.17126685606060604</v>
      </c>
    </row>
    <row r="32" spans="1:17" ht="24.95" customHeight="1" x14ac:dyDescent="0.25">
      <c r="A32" s="34" t="s">
        <v>60</v>
      </c>
      <c r="B32" s="16" t="s">
        <v>61</v>
      </c>
      <c r="C32" s="17">
        <v>24700</v>
      </c>
      <c r="D32" s="35">
        <v>-4000</v>
      </c>
      <c r="E32" s="19">
        <f t="shared" si="11"/>
        <v>20700</v>
      </c>
      <c r="F32" s="17">
        <v>12470</v>
      </c>
      <c r="G32" s="17">
        <v>0</v>
      </c>
      <c r="H32" s="17">
        <v>0</v>
      </c>
      <c r="I32" s="36">
        <v>7836.08</v>
      </c>
      <c r="J32" s="12">
        <f t="shared" si="14"/>
        <v>4633.92</v>
      </c>
      <c r="K32" s="20">
        <f t="shared" si="15"/>
        <v>12863.92</v>
      </c>
      <c r="L32" s="28">
        <f t="shared" si="8"/>
        <v>8230</v>
      </c>
      <c r="M32" s="17">
        <v>6568.13</v>
      </c>
      <c r="N32" s="12">
        <f t="shared" si="9"/>
        <v>1267.9499999999998</v>
      </c>
      <c r="O32" s="21">
        <f t="shared" si="10"/>
        <v>0.62839454691259022</v>
      </c>
      <c r="P32" s="22">
        <f t="shared" si="12"/>
        <v>0</v>
      </c>
      <c r="Q32" s="23">
        <f>SUM(I32/E32*100%)</f>
        <v>0.37855458937198067</v>
      </c>
    </row>
    <row r="33" spans="1:17" ht="24.95" customHeight="1" x14ac:dyDescent="0.25">
      <c r="A33" s="34" t="s">
        <v>62</v>
      </c>
      <c r="B33" s="16" t="s">
        <v>63</v>
      </c>
      <c r="C33" s="17">
        <v>20000</v>
      </c>
      <c r="D33" s="35">
        <v>-3388</v>
      </c>
      <c r="E33" s="19">
        <f t="shared" si="11"/>
        <v>16612</v>
      </c>
      <c r="F33" s="17">
        <v>14612</v>
      </c>
      <c r="G33" s="17">
        <v>0</v>
      </c>
      <c r="H33" s="17">
        <v>160.5</v>
      </c>
      <c r="I33" s="36">
        <v>4851.3</v>
      </c>
      <c r="J33" s="12">
        <f t="shared" si="14"/>
        <v>9921.2000000000007</v>
      </c>
      <c r="K33" s="20">
        <f t="shared" si="15"/>
        <v>11760.7</v>
      </c>
      <c r="L33" s="28">
        <f t="shared" si="8"/>
        <v>2000</v>
      </c>
      <c r="M33" s="17">
        <v>2086.5</v>
      </c>
      <c r="N33" s="12">
        <f t="shared" si="9"/>
        <v>2764.8</v>
      </c>
      <c r="O33" s="21">
        <f t="shared" si="10"/>
        <v>0.33200793868053657</v>
      </c>
      <c r="P33" s="22">
        <f t="shared" si="12"/>
        <v>9.6616903443294006E-3</v>
      </c>
      <c r="Q33" s="23">
        <f>SUM(I33/E33*100%)</f>
        <v>0.29203587767878642</v>
      </c>
    </row>
    <row r="34" spans="1:17" ht="24.95" customHeight="1" x14ac:dyDescent="0.25">
      <c r="A34" s="34" t="s">
        <v>64</v>
      </c>
      <c r="B34" s="16" t="s">
        <v>65</v>
      </c>
      <c r="C34" s="17">
        <v>14799</v>
      </c>
      <c r="D34" s="35"/>
      <c r="E34" s="19">
        <f t="shared" si="11"/>
        <v>14799</v>
      </c>
      <c r="F34" s="17">
        <v>9868</v>
      </c>
      <c r="G34" s="17">
        <v>0</v>
      </c>
      <c r="H34" s="17">
        <f>203.3+235.4+706.2</f>
        <v>1144.9000000000001</v>
      </c>
      <c r="I34" s="36">
        <v>4457.25</v>
      </c>
      <c r="J34" s="12">
        <f t="shared" si="14"/>
        <v>6555.65</v>
      </c>
      <c r="K34" s="20">
        <f t="shared" si="15"/>
        <v>10341.75</v>
      </c>
      <c r="L34" s="28">
        <f t="shared" si="8"/>
        <v>4931</v>
      </c>
      <c r="M34" s="17">
        <v>301.66000000000003</v>
      </c>
      <c r="N34" s="12">
        <f t="shared" si="9"/>
        <v>4155.59</v>
      </c>
      <c r="O34" s="21">
        <f t="shared" si="10"/>
        <v>0.45168727199027159</v>
      </c>
      <c r="P34" s="22">
        <f t="shared" si="12"/>
        <v>7.7363335360497332E-2</v>
      </c>
      <c r="Q34" s="23">
        <f>SUM(I34/E34*100%)</f>
        <v>0.30118589093857695</v>
      </c>
    </row>
    <row r="35" spans="1:17" ht="24.95" customHeight="1" x14ac:dyDescent="0.25">
      <c r="A35" s="37">
        <v>131</v>
      </c>
      <c r="B35" s="38" t="s">
        <v>66</v>
      </c>
      <c r="C35" s="17">
        <v>20000</v>
      </c>
      <c r="D35" s="39"/>
      <c r="E35" s="19">
        <f t="shared" si="11"/>
        <v>20000</v>
      </c>
      <c r="F35" s="17">
        <v>10001</v>
      </c>
      <c r="G35" s="17">
        <v>0</v>
      </c>
      <c r="H35" s="17">
        <v>0</v>
      </c>
      <c r="I35" s="36">
        <v>0</v>
      </c>
      <c r="J35" s="12">
        <f t="shared" si="14"/>
        <v>10001</v>
      </c>
      <c r="K35" s="20">
        <f t="shared" si="15"/>
        <v>20000</v>
      </c>
      <c r="L35" s="28">
        <f t="shared" si="8"/>
        <v>9999</v>
      </c>
      <c r="M35" s="40">
        <v>0</v>
      </c>
      <c r="N35" s="12">
        <f t="shared" si="9"/>
        <v>0</v>
      </c>
      <c r="O35" s="21">
        <f t="shared" si="10"/>
        <v>0</v>
      </c>
      <c r="P35" s="22">
        <f t="shared" si="12"/>
        <v>0</v>
      </c>
      <c r="Q35" s="23">
        <f t="shared" ref="Q35:Q54" si="16">SUM(I35/E35*100%)</f>
        <v>0</v>
      </c>
    </row>
    <row r="36" spans="1:17" ht="24.95" customHeight="1" x14ac:dyDescent="0.25">
      <c r="A36" s="34" t="s">
        <v>67</v>
      </c>
      <c r="B36" s="16" t="s">
        <v>68</v>
      </c>
      <c r="C36" s="17">
        <v>65500</v>
      </c>
      <c r="D36" s="35">
        <v>-21786</v>
      </c>
      <c r="E36" s="19">
        <f t="shared" si="11"/>
        <v>43714</v>
      </c>
      <c r="F36" s="17">
        <v>21878</v>
      </c>
      <c r="G36" s="17">
        <v>0</v>
      </c>
      <c r="H36" s="17">
        <v>0</v>
      </c>
      <c r="I36" s="36">
        <v>10000</v>
      </c>
      <c r="J36" s="12">
        <f t="shared" si="14"/>
        <v>11878</v>
      </c>
      <c r="K36" s="20">
        <f t="shared" si="15"/>
        <v>33714</v>
      </c>
      <c r="L36" s="28">
        <f t="shared" si="8"/>
        <v>21836</v>
      </c>
      <c r="M36" s="17">
        <v>0</v>
      </c>
      <c r="N36" s="12">
        <f t="shared" si="9"/>
        <v>10000</v>
      </c>
      <c r="O36" s="21">
        <f t="shared" si="10"/>
        <v>0.45708017186214461</v>
      </c>
      <c r="P36" s="22">
        <f t="shared" si="12"/>
        <v>0</v>
      </c>
      <c r="Q36" s="23">
        <f t="shared" si="16"/>
        <v>0.2287596650958503</v>
      </c>
    </row>
    <row r="37" spans="1:17" ht="24.95" customHeight="1" x14ac:dyDescent="0.25">
      <c r="A37" s="34" t="s">
        <v>69</v>
      </c>
      <c r="B37" s="16" t="s">
        <v>70</v>
      </c>
      <c r="C37" s="17">
        <v>10000</v>
      </c>
      <c r="D37" s="18">
        <v>7500</v>
      </c>
      <c r="E37" s="19">
        <f>SUM(C37+D37)</f>
        <v>17500</v>
      </c>
      <c r="F37" s="17">
        <v>13000</v>
      </c>
      <c r="G37" s="17">
        <v>0</v>
      </c>
      <c r="H37" s="17">
        <v>0</v>
      </c>
      <c r="I37" s="36">
        <v>7064</v>
      </c>
      <c r="J37" s="12">
        <f t="shared" si="14"/>
        <v>5936</v>
      </c>
      <c r="K37" s="20">
        <f t="shared" si="15"/>
        <v>10436</v>
      </c>
      <c r="L37" s="28">
        <f t="shared" si="8"/>
        <v>4500</v>
      </c>
      <c r="M37" s="17">
        <v>6834</v>
      </c>
      <c r="N37" s="12">
        <f t="shared" si="9"/>
        <v>230</v>
      </c>
      <c r="O37" s="21">
        <f t="shared" si="10"/>
        <v>0.54338461538461535</v>
      </c>
      <c r="P37" s="22">
        <f t="shared" si="12"/>
        <v>0</v>
      </c>
      <c r="Q37" s="23">
        <f t="shared" si="16"/>
        <v>0.40365714285714288</v>
      </c>
    </row>
    <row r="38" spans="1:17" ht="24.95" customHeight="1" x14ac:dyDescent="0.25">
      <c r="A38" s="34" t="s">
        <v>71</v>
      </c>
      <c r="B38" s="16" t="s">
        <v>72</v>
      </c>
      <c r="C38" s="17">
        <v>29500</v>
      </c>
      <c r="D38" s="18">
        <v>17313</v>
      </c>
      <c r="E38" s="19">
        <f t="shared" ref="E38:E49" si="17">SUM(C38+D38)</f>
        <v>46813</v>
      </c>
      <c r="F38" s="17">
        <v>41813</v>
      </c>
      <c r="G38" s="17">
        <v>0</v>
      </c>
      <c r="H38" s="17">
        <v>0</v>
      </c>
      <c r="I38" s="36">
        <v>24550</v>
      </c>
      <c r="J38" s="12">
        <f t="shared" si="14"/>
        <v>17263</v>
      </c>
      <c r="K38" s="20">
        <f t="shared" si="15"/>
        <v>22263</v>
      </c>
      <c r="L38" s="28">
        <f t="shared" si="8"/>
        <v>5000</v>
      </c>
      <c r="M38" s="17">
        <v>25300</v>
      </c>
      <c r="N38" s="12">
        <f t="shared" si="9"/>
        <v>-750</v>
      </c>
      <c r="O38" s="21">
        <f t="shared" si="10"/>
        <v>0.5871379714442877</v>
      </c>
      <c r="P38" s="22">
        <f t="shared" si="12"/>
        <v>0</v>
      </c>
      <c r="Q38" s="23">
        <f t="shared" si="16"/>
        <v>0.52442697541281269</v>
      </c>
    </row>
    <row r="39" spans="1:17" ht="24.95" customHeight="1" x14ac:dyDescent="0.25">
      <c r="A39" s="34" t="s">
        <v>73</v>
      </c>
      <c r="B39" s="16" t="s">
        <v>74</v>
      </c>
      <c r="C39" s="17">
        <v>8000</v>
      </c>
      <c r="D39" s="18">
        <v>-1238</v>
      </c>
      <c r="E39" s="19">
        <f>SUM(C39+D39)</f>
        <v>6762</v>
      </c>
      <c r="F39" s="17">
        <v>4962</v>
      </c>
      <c r="G39" s="17">
        <v>0</v>
      </c>
      <c r="H39" s="17">
        <f>170.5+170.5+170.5+170.5+10+5+75</f>
        <v>772</v>
      </c>
      <c r="I39" s="36">
        <v>2882.5</v>
      </c>
      <c r="J39" s="12">
        <f t="shared" si="14"/>
        <v>2851.5</v>
      </c>
      <c r="K39" s="20">
        <f t="shared" si="15"/>
        <v>3879.5</v>
      </c>
      <c r="L39" s="18">
        <f t="shared" ref="L39:L54" si="18">SUM(E39-F39)</f>
        <v>1800</v>
      </c>
      <c r="M39" s="17">
        <v>2781</v>
      </c>
      <c r="N39" s="12">
        <f t="shared" si="9"/>
        <v>101.5</v>
      </c>
      <c r="O39" s="21">
        <f t="shared" si="10"/>
        <v>0.58091495364772272</v>
      </c>
      <c r="P39" s="22">
        <f t="shared" si="12"/>
        <v>0.11416740609287193</v>
      </c>
      <c r="Q39" s="23">
        <f t="shared" si="16"/>
        <v>0.42627920733510793</v>
      </c>
    </row>
    <row r="40" spans="1:17" ht="24.95" customHeight="1" x14ac:dyDescent="0.25">
      <c r="A40" s="41" t="s">
        <v>75</v>
      </c>
      <c r="B40" s="42" t="s">
        <v>76</v>
      </c>
      <c r="C40" s="17">
        <v>22100</v>
      </c>
      <c r="D40" s="43">
        <v>5900</v>
      </c>
      <c r="E40" s="44">
        <f t="shared" si="17"/>
        <v>28000</v>
      </c>
      <c r="F40" s="17">
        <v>28000</v>
      </c>
      <c r="G40" s="17">
        <v>0</v>
      </c>
      <c r="H40" s="17">
        <v>0</v>
      </c>
      <c r="I40" s="36">
        <v>26876.84</v>
      </c>
      <c r="J40" s="12">
        <f t="shared" si="14"/>
        <v>1123.1599999999999</v>
      </c>
      <c r="K40" s="20">
        <f t="shared" si="15"/>
        <v>1123.1599999999999</v>
      </c>
      <c r="L40" s="18">
        <f t="shared" si="18"/>
        <v>0</v>
      </c>
      <c r="M40" s="17">
        <v>12997.84</v>
      </c>
      <c r="N40" s="12">
        <f t="shared" si="9"/>
        <v>13879</v>
      </c>
      <c r="O40" s="21">
        <f t="shared" si="10"/>
        <v>0.95988714285714283</v>
      </c>
      <c r="P40" s="22">
        <f t="shared" si="12"/>
        <v>0</v>
      </c>
      <c r="Q40" s="23">
        <f t="shared" si="16"/>
        <v>0.95988714285714283</v>
      </c>
    </row>
    <row r="41" spans="1:17" ht="24.95" customHeight="1" x14ac:dyDescent="0.25">
      <c r="A41" s="34" t="s">
        <v>77</v>
      </c>
      <c r="B41" s="45" t="s">
        <v>78</v>
      </c>
      <c r="C41" s="17">
        <v>3000</v>
      </c>
      <c r="D41" s="46"/>
      <c r="E41" s="17">
        <f t="shared" si="17"/>
        <v>3000</v>
      </c>
      <c r="F41" s="17">
        <v>1900</v>
      </c>
      <c r="G41" s="17">
        <v>0</v>
      </c>
      <c r="H41" s="17">
        <v>0</v>
      </c>
      <c r="I41" s="36">
        <v>0</v>
      </c>
      <c r="J41" s="12">
        <f t="shared" si="14"/>
        <v>1900</v>
      </c>
      <c r="K41" s="20">
        <f t="shared" si="15"/>
        <v>3000</v>
      </c>
      <c r="L41" s="17">
        <f t="shared" si="18"/>
        <v>1100</v>
      </c>
      <c r="M41" s="17">
        <v>0</v>
      </c>
      <c r="N41" s="17">
        <f t="shared" si="9"/>
        <v>0</v>
      </c>
      <c r="O41" s="21">
        <f t="shared" si="10"/>
        <v>0</v>
      </c>
      <c r="P41" s="22">
        <f t="shared" si="12"/>
        <v>0</v>
      </c>
      <c r="Q41" s="23">
        <f t="shared" si="16"/>
        <v>0</v>
      </c>
    </row>
    <row r="42" spans="1:17" ht="24.95" customHeight="1" x14ac:dyDescent="0.25">
      <c r="A42" s="34" t="s">
        <v>79</v>
      </c>
      <c r="B42" s="45" t="s">
        <v>80</v>
      </c>
      <c r="C42" s="17">
        <v>12000</v>
      </c>
      <c r="D42" s="17">
        <v>-6664</v>
      </c>
      <c r="E42" s="17">
        <f t="shared" si="17"/>
        <v>5336</v>
      </c>
      <c r="F42" s="17">
        <v>5336</v>
      </c>
      <c r="G42" s="17">
        <v>0</v>
      </c>
      <c r="H42" s="17">
        <v>0</v>
      </c>
      <c r="I42" s="36">
        <v>3273.04</v>
      </c>
      <c r="J42" s="12">
        <f t="shared" si="14"/>
        <v>2062.96</v>
      </c>
      <c r="K42" s="20">
        <f t="shared" si="15"/>
        <v>2062.96</v>
      </c>
      <c r="L42" s="17">
        <f t="shared" si="18"/>
        <v>0</v>
      </c>
      <c r="M42" s="17">
        <v>0</v>
      </c>
      <c r="N42" s="17">
        <f t="shared" si="9"/>
        <v>3273.04</v>
      </c>
      <c r="O42" s="21">
        <f t="shared" si="10"/>
        <v>0.61338830584707649</v>
      </c>
      <c r="P42" s="22">
        <f t="shared" si="12"/>
        <v>0</v>
      </c>
      <c r="Q42" s="23">
        <f t="shared" si="16"/>
        <v>0.61338830584707649</v>
      </c>
    </row>
    <row r="43" spans="1:17" ht="24.95" customHeight="1" x14ac:dyDescent="0.25">
      <c r="A43" s="34" t="s">
        <v>81</v>
      </c>
      <c r="B43" s="45" t="s">
        <v>82</v>
      </c>
      <c r="C43" s="17">
        <v>21535</v>
      </c>
      <c r="D43" s="46"/>
      <c r="E43" s="17">
        <f t="shared" si="17"/>
        <v>21535</v>
      </c>
      <c r="F43" s="17">
        <v>14235</v>
      </c>
      <c r="G43" s="17">
        <v>0</v>
      </c>
      <c r="H43" s="17">
        <v>5</v>
      </c>
      <c r="I43" s="36">
        <v>5616.99</v>
      </c>
      <c r="J43" s="12">
        <f t="shared" si="14"/>
        <v>8623.01</v>
      </c>
      <c r="K43" s="20">
        <f t="shared" si="15"/>
        <v>15918.01</v>
      </c>
      <c r="L43" s="17">
        <f t="shared" si="18"/>
        <v>7300</v>
      </c>
      <c r="M43" s="17">
        <v>4948.24</v>
      </c>
      <c r="N43" s="17">
        <f t="shared" si="9"/>
        <v>668.75</v>
      </c>
      <c r="O43" s="21">
        <f t="shared" si="10"/>
        <v>0.39459009483667018</v>
      </c>
      <c r="P43" s="22">
        <f t="shared" si="12"/>
        <v>2.3218017181332715E-4</v>
      </c>
      <c r="Q43" s="23">
        <f t="shared" si="16"/>
        <v>0.26083074065474809</v>
      </c>
    </row>
    <row r="44" spans="1:17" ht="24.95" customHeight="1" x14ac:dyDescent="0.25">
      <c r="A44" s="34" t="s">
        <v>83</v>
      </c>
      <c r="B44" s="45" t="s">
        <v>84</v>
      </c>
      <c r="C44" s="17">
        <v>23085</v>
      </c>
      <c r="D44" s="17">
        <v>-2000</v>
      </c>
      <c r="E44" s="17">
        <f t="shared" si="17"/>
        <v>21085</v>
      </c>
      <c r="F44" s="17">
        <v>11485</v>
      </c>
      <c r="G44" s="17">
        <v>0</v>
      </c>
      <c r="H44" s="17">
        <v>0</v>
      </c>
      <c r="I44" s="36">
        <v>0</v>
      </c>
      <c r="J44" s="12">
        <f t="shared" si="14"/>
        <v>11485</v>
      </c>
      <c r="K44" s="20">
        <f t="shared" si="15"/>
        <v>21085</v>
      </c>
      <c r="L44" s="17">
        <f t="shared" si="18"/>
        <v>9600</v>
      </c>
      <c r="M44" s="17">
        <v>0</v>
      </c>
      <c r="N44" s="47">
        <f t="shared" si="9"/>
        <v>0</v>
      </c>
      <c r="O44" s="21">
        <f t="shared" si="10"/>
        <v>0</v>
      </c>
      <c r="P44" s="22">
        <f t="shared" si="12"/>
        <v>0</v>
      </c>
      <c r="Q44" s="23">
        <f t="shared" si="16"/>
        <v>0</v>
      </c>
    </row>
    <row r="45" spans="1:17" ht="24.95" customHeight="1" x14ac:dyDescent="0.25">
      <c r="A45" s="34" t="s">
        <v>85</v>
      </c>
      <c r="B45" s="16" t="s">
        <v>86</v>
      </c>
      <c r="C45" s="17">
        <v>5000</v>
      </c>
      <c r="D45" s="36">
        <v>-643</v>
      </c>
      <c r="E45" s="18">
        <f t="shared" si="17"/>
        <v>4357</v>
      </c>
      <c r="F45" s="17">
        <v>2357</v>
      </c>
      <c r="G45" s="17">
        <v>0</v>
      </c>
      <c r="H45" s="17">
        <v>0</v>
      </c>
      <c r="I45" s="18">
        <v>78.98</v>
      </c>
      <c r="J45" s="12">
        <f t="shared" si="14"/>
        <v>2278.02</v>
      </c>
      <c r="K45" s="20">
        <f t="shared" si="15"/>
        <v>4278.0200000000004</v>
      </c>
      <c r="L45" s="17">
        <f t="shared" si="18"/>
        <v>2000</v>
      </c>
      <c r="M45" s="17">
        <v>39.49</v>
      </c>
      <c r="N45" s="47">
        <f t="shared" si="9"/>
        <v>39.49</v>
      </c>
      <c r="O45" s="21">
        <f t="shared" si="10"/>
        <v>3.3508697496817993E-2</v>
      </c>
      <c r="P45" s="22">
        <f t="shared" si="12"/>
        <v>0</v>
      </c>
      <c r="Q45" s="23">
        <f t="shared" si="16"/>
        <v>1.8127151709892129E-2</v>
      </c>
    </row>
    <row r="46" spans="1:17" ht="24.95" customHeight="1" x14ac:dyDescent="0.25">
      <c r="A46" s="34" t="s">
        <v>87</v>
      </c>
      <c r="B46" s="16" t="s">
        <v>88</v>
      </c>
      <c r="C46" s="17">
        <v>2500</v>
      </c>
      <c r="D46" s="36">
        <v>-454</v>
      </c>
      <c r="E46" s="18">
        <f t="shared" si="17"/>
        <v>2046</v>
      </c>
      <c r="F46" s="17">
        <v>2046</v>
      </c>
      <c r="G46" s="17">
        <v>0</v>
      </c>
      <c r="H46" s="17">
        <v>16.149999999999999</v>
      </c>
      <c r="I46" s="18">
        <v>1005.66</v>
      </c>
      <c r="J46" s="12">
        <f t="shared" si="14"/>
        <v>1056.4900000000002</v>
      </c>
      <c r="K46" s="20">
        <f t="shared" si="15"/>
        <v>1040.3400000000001</v>
      </c>
      <c r="L46" s="17">
        <f t="shared" si="18"/>
        <v>0</v>
      </c>
      <c r="M46" s="17">
        <v>839.61</v>
      </c>
      <c r="N46" s="47">
        <f t="shared" si="9"/>
        <v>166.04999999999995</v>
      </c>
      <c r="O46" s="21">
        <f t="shared" si="10"/>
        <v>0.491524926686217</v>
      </c>
      <c r="P46" s="22">
        <f t="shared" si="12"/>
        <v>7.8934506353861185E-3</v>
      </c>
      <c r="Q46" s="23">
        <f t="shared" si="16"/>
        <v>0.491524926686217</v>
      </c>
    </row>
    <row r="47" spans="1:17" ht="24.95" customHeight="1" x14ac:dyDescent="0.25">
      <c r="A47" s="34" t="s">
        <v>89</v>
      </c>
      <c r="B47" s="16" t="s">
        <v>90</v>
      </c>
      <c r="C47" s="17">
        <v>2000</v>
      </c>
      <c r="D47" s="36"/>
      <c r="E47" s="18">
        <f t="shared" si="17"/>
        <v>2000</v>
      </c>
      <c r="F47" s="17">
        <v>1600</v>
      </c>
      <c r="G47" s="17">
        <v>0</v>
      </c>
      <c r="H47" s="17">
        <v>0</v>
      </c>
      <c r="I47" s="18">
        <v>0</v>
      </c>
      <c r="J47" s="12">
        <f t="shared" si="14"/>
        <v>1600</v>
      </c>
      <c r="K47" s="20">
        <f t="shared" si="15"/>
        <v>2000</v>
      </c>
      <c r="L47" s="17">
        <f t="shared" si="18"/>
        <v>400</v>
      </c>
      <c r="M47" s="17">
        <v>0</v>
      </c>
      <c r="N47" s="47">
        <f t="shared" si="9"/>
        <v>0</v>
      </c>
      <c r="O47" s="21">
        <f t="shared" si="10"/>
        <v>0</v>
      </c>
      <c r="P47" s="22">
        <f t="shared" si="12"/>
        <v>0</v>
      </c>
      <c r="Q47" s="23">
        <f t="shared" si="16"/>
        <v>0</v>
      </c>
    </row>
    <row r="48" spans="1:17" ht="24.95" customHeight="1" x14ac:dyDescent="0.25">
      <c r="A48" s="34" t="s">
        <v>91</v>
      </c>
      <c r="B48" s="16" t="s">
        <v>92</v>
      </c>
      <c r="C48" s="17">
        <v>2500</v>
      </c>
      <c r="D48" s="36"/>
      <c r="E48" s="18">
        <f t="shared" si="17"/>
        <v>2500</v>
      </c>
      <c r="F48" s="17">
        <v>1900</v>
      </c>
      <c r="G48" s="17">
        <v>0</v>
      </c>
      <c r="H48" s="17">
        <v>0</v>
      </c>
      <c r="I48" s="18">
        <v>0</v>
      </c>
      <c r="J48" s="12">
        <f t="shared" si="14"/>
        <v>1900</v>
      </c>
      <c r="K48" s="20">
        <f t="shared" si="15"/>
        <v>2500</v>
      </c>
      <c r="L48" s="17">
        <f>SUM(E48-F48)</f>
        <v>600</v>
      </c>
      <c r="M48" s="17">
        <v>0</v>
      </c>
      <c r="N48" s="47">
        <f t="shared" si="9"/>
        <v>0</v>
      </c>
      <c r="O48" s="21">
        <f t="shared" si="10"/>
        <v>0</v>
      </c>
      <c r="P48" s="22">
        <f t="shared" si="12"/>
        <v>0</v>
      </c>
      <c r="Q48" s="23">
        <f t="shared" si="16"/>
        <v>0</v>
      </c>
    </row>
    <row r="49" spans="1:17" ht="24.95" customHeight="1" x14ac:dyDescent="0.25">
      <c r="A49" s="80" t="s">
        <v>93</v>
      </c>
      <c r="B49" s="81" t="s">
        <v>94</v>
      </c>
      <c r="C49" s="17">
        <v>5765</v>
      </c>
      <c r="D49" s="36">
        <v>2268</v>
      </c>
      <c r="E49" s="18">
        <f t="shared" si="17"/>
        <v>8033</v>
      </c>
      <c r="F49" s="17">
        <v>7033</v>
      </c>
      <c r="G49" s="17">
        <v>0</v>
      </c>
      <c r="H49" s="17">
        <v>0</v>
      </c>
      <c r="I49" s="18">
        <v>5340.08</v>
      </c>
      <c r="J49" s="12">
        <f t="shared" si="14"/>
        <v>1692.92</v>
      </c>
      <c r="K49" s="20">
        <f t="shared" si="15"/>
        <v>2692.92</v>
      </c>
      <c r="L49" s="17">
        <f t="shared" si="18"/>
        <v>1000</v>
      </c>
      <c r="M49" s="17">
        <v>85.28</v>
      </c>
      <c r="N49" s="47">
        <f t="shared" si="9"/>
        <v>5254.8</v>
      </c>
      <c r="O49" s="21">
        <f t="shared" si="10"/>
        <v>0.75928906583250388</v>
      </c>
      <c r="P49" s="22">
        <f t="shared" si="12"/>
        <v>0</v>
      </c>
      <c r="Q49" s="23">
        <f t="shared" si="16"/>
        <v>0.66476783269015316</v>
      </c>
    </row>
    <row r="50" spans="1:17" ht="24.95" customHeight="1" x14ac:dyDescent="0.25">
      <c r="A50" s="34">
        <v>191</v>
      </c>
      <c r="B50" s="45" t="s">
        <v>171</v>
      </c>
      <c r="C50" s="17">
        <v>0</v>
      </c>
      <c r="D50" s="17">
        <v>7489</v>
      </c>
      <c r="E50" s="17">
        <v>7489</v>
      </c>
      <c r="F50" s="17">
        <v>7489</v>
      </c>
      <c r="G50" s="17">
        <v>0</v>
      </c>
      <c r="H50" s="17">
        <v>0</v>
      </c>
      <c r="I50" s="18">
        <v>7488.25</v>
      </c>
      <c r="J50" s="12">
        <f t="shared" si="14"/>
        <v>0.75</v>
      </c>
      <c r="K50" s="20">
        <f t="shared" si="15"/>
        <v>0.75</v>
      </c>
      <c r="L50" s="17">
        <f t="shared" si="18"/>
        <v>0</v>
      </c>
      <c r="M50" s="17">
        <v>7488.25</v>
      </c>
      <c r="N50" s="47">
        <f t="shared" si="9"/>
        <v>0</v>
      </c>
      <c r="O50" s="21">
        <f t="shared" si="10"/>
        <v>0.9998998531179063</v>
      </c>
      <c r="P50" s="22">
        <f t="shared" si="12"/>
        <v>0</v>
      </c>
      <c r="Q50" s="23">
        <f t="shared" si="16"/>
        <v>0.9998998531179063</v>
      </c>
    </row>
    <row r="51" spans="1:17" ht="24.95" customHeight="1" x14ac:dyDescent="0.25">
      <c r="A51" s="34">
        <v>192</v>
      </c>
      <c r="B51" s="45" t="s">
        <v>172</v>
      </c>
      <c r="C51" s="17">
        <v>0</v>
      </c>
      <c r="D51" s="17">
        <v>8555</v>
      </c>
      <c r="E51" s="17">
        <v>8555</v>
      </c>
      <c r="F51" s="17">
        <v>8555</v>
      </c>
      <c r="G51" s="17">
        <v>0</v>
      </c>
      <c r="H51" s="17">
        <v>0</v>
      </c>
      <c r="I51" s="18">
        <v>8554.18</v>
      </c>
      <c r="J51" s="12">
        <f t="shared" si="14"/>
        <v>0.81999999999970896</v>
      </c>
      <c r="K51" s="20">
        <f t="shared" si="15"/>
        <v>0.81999999999970896</v>
      </c>
      <c r="L51" s="17">
        <f t="shared" si="18"/>
        <v>0</v>
      </c>
      <c r="M51" s="17">
        <v>8554.18</v>
      </c>
      <c r="N51" s="47">
        <f t="shared" si="9"/>
        <v>0</v>
      </c>
      <c r="O51" s="21">
        <f t="shared" si="10"/>
        <v>0.99990414962010521</v>
      </c>
      <c r="P51" s="22">
        <f t="shared" si="12"/>
        <v>0</v>
      </c>
      <c r="Q51" s="23">
        <f t="shared" si="16"/>
        <v>0.99990414962010521</v>
      </c>
    </row>
    <row r="52" spans="1:17" ht="24.95" customHeight="1" x14ac:dyDescent="0.25">
      <c r="A52" s="34">
        <v>193</v>
      </c>
      <c r="B52" s="45" t="s">
        <v>173</v>
      </c>
      <c r="C52" s="17">
        <v>0</v>
      </c>
      <c r="D52" s="17">
        <v>1070</v>
      </c>
      <c r="E52" s="17">
        <v>1070</v>
      </c>
      <c r="F52" s="17">
        <v>1070</v>
      </c>
      <c r="G52" s="17">
        <v>0</v>
      </c>
      <c r="H52" s="17">
        <v>0</v>
      </c>
      <c r="I52" s="18">
        <v>1070</v>
      </c>
      <c r="J52" s="12">
        <f t="shared" si="14"/>
        <v>0</v>
      </c>
      <c r="K52" s="20">
        <f t="shared" si="15"/>
        <v>0</v>
      </c>
      <c r="L52" s="17">
        <f t="shared" si="18"/>
        <v>0</v>
      </c>
      <c r="M52" s="17">
        <v>0</v>
      </c>
      <c r="N52" s="47">
        <f t="shared" si="9"/>
        <v>1070</v>
      </c>
      <c r="O52" s="21">
        <f t="shared" si="10"/>
        <v>1</v>
      </c>
      <c r="P52" s="22">
        <f t="shared" si="12"/>
        <v>0</v>
      </c>
      <c r="Q52" s="23">
        <f t="shared" si="16"/>
        <v>1</v>
      </c>
    </row>
    <row r="53" spans="1:17" ht="24.95" customHeight="1" x14ac:dyDescent="0.25">
      <c r="A53" s="34">
        <v>196</v>
      </c>
      <c r="B53" s="45" t="s">
        <v>174</v>
      </c>
      <c r="C53" s="17">
        <v>0</v>
      </c>
      <c r="D53" s="17">
        <v>255</v>
      </c>
      <c r="E53" s="17">
        <v>255</v>
      </c>
      <c r="F53" s="17">
        <v>255</v>
      </c>
      <c r="G53" s="17">
        <v>0</v>
      </c>
      <c r="H53" s="17">
        <v>0</v>
      </c>
      <c r="I53" s="18">
        <v>255</v>
      </c>
      <c r="J53" s="12">
        <f t="shared" si="14"/>
        <v>0</v>
      </c>
      <c r="K53" s="20">
        <f t="shared" si="15"/>
        <v>0</v>
      </c>
      <c r="L53" s="17">
        <f t="shared" si="18"/>
        <v>0</v>
      </c>
      <c r="M53" s="17">
        <v>255</v>
      </c>
      <c r="N53" s="47">
        <f t="shared" si="9"/>
        <v>0</v>
      </c>
      <c r="O53" s="21">
        <f t="shared" si="10"/>
        <v>1</v>
      </c>
      <c r="P53" s="22">
        <f t="shared" si="12"/>
        <v>0</v>
      </c>
      <c r="Q53" s="23">
        <f t="shared" si="16"/>
        <v>1</v>
      </c>
    </row>
    <row r="54" spans="1:17" ht="24.95" customHeight="1" thickBot="1" x14ac:dyDescent="0.3">
      <c r="A54" s="89">
        <v>197</v>
      </c>
      <c r="B54" s="90" t="s">
        <v>175</v>
      </c>
      <c r="C54" s="48">
        <v>0</v>
      </c>
      <c r="D54" s="48">
        <v>17012</v>
      </c>
      <c r="E54" s="48">
        <v>17012</v>
      </c>
      <c r="F54" s="48">
        <v>17012</v>
      </c>
      <c r="G54" s="48">
        <v>0</v>
      </c>
      <c r="H54" s="48">
        <v>0</v>
      </c>
      <c r="I54" s="49">
        <v>17011.7</v>
      </c>
      <c r="J54" s="50">
        <f t="shared" si="14"/>
        <v>0.2999999999992724</v>
      </c>
      <c r="K54" s="51">
        <f t="shared" si="15"/>
        <v>0.2999999999992724</v>
      </c>
      <c r="L54" s="48">
        <f t="shared" si="18"/>
        <v>0</v>
      </c>
      <c r="M54" s="48">
        <v>17011.7</v>
      </c>
      <c r="N54" s="52">
        <f t="shared" si="9"/>
        <v>0</v>
      </c>
      <c r="O54" s="53">
        <f t="shared" si="10"/>
        <v>0.9999823653891371</v>
      </c>
      <c r="P54" s="87">
        <f t="shared" si="12"/>
        <v>0</v>
      </c>
      <c r="Q54" s="54">
        <f t="shared" si="16"/>
        <v>0.9999823653891371</v>
      </c>
    </row>
    <row r="55" spans="1:17" ht="20.25" customHeight="1" x14ac:dyDescent="0.25">
      <c r="A55" s="55"/>
      <c r="B55" s="56"/>
      <c r="C55" s="18"/>
      <c r="D55" s="18"/>
      <c r="E55" s="18"/>
      <c r="F55" s="18"/>
      <c r="G55" s="18"/>
      <c r="H55" s="18"/>
      <c r="I55" s="18"/>
      <c r="J55" s="28"/>
      <c r="K55" s="28"/>
      <c r="L55" s="18"/>
      <c r="M55" s="18"/>
      <c r="N55" s="98"/>
      <c r="O55" s="99"/>
      <c r="P55" s="29"/>
      <c r="Q55" s="100"/>
    </row>
    <row r="56" spans="1:17" ht="20.25" customHeight="1" x14ac:dyDescent="0.25">
      <c r="A56" s="55"/>
      <c r="B56" s="56"/>
      <c r="C56" s="18"/>
      <c r="D56" s="18"/>
      <c r="E56" s="18"/>
      <c r="F56" s="18"/>
      <c r="G56" s="18"/>
      <c r="H56" s="18"/>
      <c r="I56" s="18"/>
      <c r="J56" s="28"/>
      <c r="K56" s="28"/>
      <c r="L56" s="18"/>
      <c r="M56" s="18"/>
      <c r="N56" s="98"/>
      <c r="O56" s="99"/>
      <c r="P56" s="29"/>
      <c r="Q56" s="100"/>
    </row>
    <row r="57" spans="1:17" ht="20.25" customHeight="1" x14ac:dyDescent="0.25">
      <c r="A57" s="55"/>
      <c r="B57" s="56"/>
      <c r="C57" s="18"/>
      <c r="D57" s="18"/>
      <c r="E57" s="18"/>
      <c r="F57" s="18"/>
      <c r="G57" s="18"/>
      <c r="H57" s="18"/>
      <c r="I57" s="18"/>
      <c r="J57" s="28"/>
      <c r="K57" s="28"/>
      <c r="L57" s="18"/>
      <c r="M57" s="18"/>
      <c r="N57" s="98"/>
      <c r="O57" s="99"/>
      <c r="P57" s="29"/>
      <c r="Q57" s="100"/>
    </row>
    <row r="58" spans="1:17" ht="20.25" customHeight="1" thickBot="1" x14ac:dyDescent="0.3">
      <c r="A58" s="55"/>
      <c r="B58" s="56"/>
      <c r="C58" s="18"/>
      <c r="D58" s="18"/>
      <c r="E58" s="18"/>
      <c r="F58" s="18"/>
      <c r="G58" s="18"/>
      <c r="H58" s="18"/>
      <c r="I58" s="18"/>
      <c r="J58" s="28"/>
      <c r="K58" s="28"/>
      <c r="L58" s="18"/>
      <c r="M58" s="18"/>
      <c r="N58" s="98"/>
      <c r="O58" s="99"/>
      <c r="P58" s="29"/>
      <c r="Q58" s="100"/>
    </row>
    <row r="59" spans="1:17" ht="20.25" customHeight="1" x14ac:dyDescent="0.25">
      <c r="A59" s="101" t="s">
        <v>0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3"/>
    </row>
    <row r="60" spans="1:17" ht="100.5" customHeight="1" x14ac:dyDescent="0.25">
      <c r="A60" s="104" t="s">
        <v>1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</row>
    <row r="61" spans="1:17" s="63" customFormat="1" ht="24.95" customHeight="1" x14ac:dyDescent="0.25">
      <c r="A61" s="104" t="s">
        <v>2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s="63" customFormat="1" ht="24.95" customHeight="1" x14ac:dyDescent="0.25">
      <c r="A62" s="104" t="s">
        <v>181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</row>
    <row r="63" spans="1:17" s="63" customFormat="1" ht="24.95" customHeight="1" thickBot="1" x14ac:dyDescent="0.3">
      <c r="A63" s="107" t="s">
        <v>3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9"/>
    </row>
    <row r="64" spans="1:17" s="63" customFormat="1" ht="24.95" customHeight="1" thickBot="1" x14ac:dyDescent="0.3">
      <c r="A64" s="92" t="s">
        <v>4</v>
      </c>
      <c r="B64" s="93" t="s">
        <v>5</v>
      </c>
      <c r="C64" s="92" t="s">
        <v>6</v>
      </c>
      <c r="D64" s="94" t="s">
        <v>7</v>
      </c>
      <c r="E64" s="95" t="s">
        <v>8</v>
      </c>
      <c r="F64" s="92" t="s">
        <v>9</v>
      </c>
      <c r="G64" s="94" t="s">
        <v>10</v>
      </c>
      <c r="H64" s="92" t="s">
        <v>11</v>
      </c>
      <c r="I64" s="96" t="s">
        <v>12</v>
      </c>
      <c r="J64" s="92" t="s">
        <v>13</v>
      </c>
      <c r="K64" s="92" t="s">
        <v>14</v>
      </c>
      <c r="L64" s="94" t="s">
        <v>15</v>
      </c>
      <c r="M64" s="92" t="s">
        <v>16</v>
      </c>
      <c r="N64" s="92" t="s">
        <v>17</v>
      </c>
      <c r="O64" s="97" t="s">
        <v>18</v>
      </c>
      <c r="P64" s="94" t="s">
        <v>19</v>
      </c>
      <c r="Q64" s="92" t="s">
        <v>20</v>
      </c>
    </row>
    <row r="65" spans="1:17" s="63" customFormat="1" ht="24.95" customHeight="1" x14ac:dyDescent="0.25">
      <c r="A65" s="57"/>
      <c r="B65" s="58" t="s">
        <v>95</v>
      </c>
      <c r="C65" s="59">
        <f>SUM(C66:C93)</f>
        <v>111415</v>
      </c>
      <c r="D65" s="59">
        <f>SUM(D66:D92)</f>
        <v>-443</v>
      </c>
      <c r="E65" s="60">
        <f>SUM(E66:E98)</f>
        <v>115677</v>
      </c>
      <c r="F65" s="59">
        <f>SUM(F66:F98)</f>
        <v>99012</v>
      </c>
      <c r="G65" s="59">
        <v>0</v>
      </c>
      <c r="H65" s="59">
        <f>SUM(H66:H98)</f>
        <v>1656.8400000000001</v>
      </c>
      <c r="I65" s="59">
        <f>SUM(I66:I98)</f>
        <v>34458.43</v>
      </c>
      <c r="J65" s="59">
        <f>SUM(F65-I65)</f>
        <v>64553.57</v>
      </c>
      <c r="K65" s="59">
        <f>SUM(E65-G65-I65)</f>
        <v>81218.570000000007</v>
      </c>
      <c r="L65" s="59">
        <f t="shared" ref="L65:L75" si="19">SUM(E65-F65)</f>
        <v>16665</v>
      </c>
      <c r="M65" s="59">
        <f>SUM(M66:M98)</f>
        <v>17244.309999999998</v>
      </c>
      <c r="N65" s="59">
        <f>+I65-M65</f>
        <v>17214.120000000003</v>
      </c>
      <c r="O65" s="88">
        <f t="shared" ref="O65:O113" si="20">SUM(I65/F65*100%)</f>
        <v>0.34802276491738376</v>
      </c>
      <c r="P65" s="33">
        <f>SUM(H65/E65)</f>
        <v>1.4322985554604633E-2</v>
      </c>
      <c r="Q65" s="62">
        <f>SUM(I65/E65*100%)</f>
        <v>0.29788488636461874</v>
      </c>
    </row>
    <row r="66" spans="1:17" s="63" customFormat="1" ht="24.95" customHeight="1" x14ac:dyDescent="0.25">
      <c r="A66" s="34" t="s">
        <v>96</v>
      </c>
      <c r="B66" s="16" t="s">
        <v>97</v>
      </c>
      <c r="C66" s="17">
        <v>12380</v>
      </c>
      <c r="D66" s="17">
        <v>-1280</v>
      </c>
      <c r="E66" s="17">
        <f t="shared" ref="E66:E72" si="21">SUM(C66+D66)</f>
        <v>11100</v>
      </c>
      <c r="F66" s="17">
        <v>7700</v>
      </c>
      <c r="G66" s="17">
        <v>0</v>
      </c>
      <c r="H66" s="17">
        <v>0</v>
      </c>
      <c r="I66" s="17">
        <v>2528.19</v>
      </c>
      <c r="J66" s="12">
        <f>F66-I66-G66</f>
        <v>5171.8099999999995</v>
      </c>
      <c r="K66" s="20">
        <f t="shared" ref="K66:K97" si="22">SUM(E66-H66-I66)</f>
        <v>8571.81</v>
      </c>
      <c r="L66" s="17">
        <f t="shared" si="19"/>
        <v>3400</v>
      </c>
      <c r="M66" s="17">
        <v>2360.23</v>
      </c>
      <c r="N66" s="17">
        <f>SUM(I66-M66)</f>
        <v>167.96000000000004</v>
      </c>
      <c r="O66" s="64">
        <f t="shared" si="20"/>
        <v>0.32833636363636365</v>
      </c>
      <c r="P66" s="29">
        <f>SUM(H66/E66)</f>
        <v>0</v>
      </c>
      <c r="Q66" s="62">
        <f>SUM(I66/E66*100%)</f>
        <v>0.22776486486486486</v>
      </c>
    </row>
    <row r="67" spans="1:17" s="63" customFormat="1" ht="24.95" customHeight="1" x14ac:dyDescent="0.25">
      <c r="A67" s="34" t="s">
        <v>98</v>
      </c>
      <c r="B67" s="16" t="s">
        <v>99</v>
      </c>
      <c r="C67" s="17">
        <v>7000</v>
      </c>
      <c r="D67" s="17"/>
      <c r="E67" s="17">
        <f t="shared" si="21"/>
        <v>7000</v>
      </c>
      <c r="F67" s="17">
        <v>5800</v>
      </c>
      <c r="G67" s="17">
        <v>0</v>
      </c>
      <c r="H67" s="17">
        <v>0</v>
      </c>
      <c r="I67" s="17">
        <v>1107.72</v>
      </c>
      <c r="J67" s="12">
        <f t="shared" ref="J67:J98" si="23">F67-I67-G67</f>
        <v>4692.28</v>
      </c>
      <c r="K67" s="20">
        <f t="shared" si="22"/>
        <v>5892.28</v>
      </c>
      <c r="L67" s="17">
        <f t="shared" si="19"/>
        <v>1200</v>
      </c>
      <c r="M67" s="17">
        <v>102.72</v>
      </c>
      <c r="N67" s="17">
        <f t="shared" ref="N67:N97" si="24">SUM(I67-M67)</f>
        <v>1005</v>
      </c>
      <c r="O67" s="64">
        <f t="shared" si="20"/>
        <v>0.19098620689655174</v>
      </c>
      <c r="P67" s="29">
        <f>SUM(H67/E67)</f>
        <v>0</v>
      </c>
      <c r="Q67" s="62">
        <f>SUM(I67/E67*100%)</f>
        <v>0.1582457142857143</v>
      </c>
    </row>
    <row r="68" spans="1:17" s="63" customFormat="1" ht="24.95" customHeight="1" x14ac:dyDescent="0.25">
      <c r="A68" s="34">
        <v>212</v>
      </c>
      <c r="B68" s="16" t="s">
        <v>100</v>
      </c>
      <c r="C68" s="17">
        <v>0</v>
      </c>
      <c r="D68" s="17"/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2">
        <f t="shared" si="23"/>
        <v>0</v>
      </c>
      <c r="K68" s="20">
        <f t="shared" si="22"/>
        <v>0</v>
      </c>
      <c r="L68" s="17">
        <f t="shared" si="19"/>
        <v>0</v>
      </c>
      <c r="M68" s="17">
        <v>0</v>
      </c>
      <c r="N68" s="17">
        <f t="shared" si="24"/>
        <v>0</v>
      </c>
      <c r="O68" s="64">
        <v>0</v>
      </c>
      <c r="P68" s="29">
        <v>0</v>
      </c>
      <c r="Q68" s="62">
        <v>0</v>
      </c>
    </row>
    <row r="69" spans="1:17" s="63" customFormat="1" ht="24.95" customHeight="1" x14ac:dyDescent="0.25">
      <c r="A69" s="34" t="s">
        <v>101</v>
      </c>
      <c r="B69" s="16" t="s">
        <v>102</v>
      </c>
      <c r="C69" s="17">
        <v>9500</v>
      </c>
      <c r="D69" s="46">
        <v>657</v>
      </c>
      <c r="E69" s="17">
        <f t="shared" si="21"/>
        <v>10157</v>
      </c>
      <c r="F69" s="17">
        <v>8157</v>
      </c>
      <c r="G69" s="17">
        <v>0</v>
      </c>
      <c r="H69" s="17">
        <v>0</v>
      </c>
      <c r="I69" s="17">
        <v>1945.63</v>
      </c>
      <c r="J69" s="12">
        <f t="shared" si="23"/>
        <v>6211.37</v>
      </c>
      <c r="K69" s="20">
        <f t="shared" si="22"/>
        <v>8211.369999999999</v>
      </c>
      <c r="L69" s="17">
        <f t="shared" si="19"/>
        <v>2000</v>
      </c>
      <c r="M69" s="17">
        <v>80.25</v>
      </c>
      <c r="N69" s="17">
        <f t="shared" si="24"/>
        <v>1865.38</v>
      </c>
      <c r="O69" s="64">
        <f t="shared" si="20"/>
        <v>0.23852274120387398</v>
      </c>
      <c r="P69" s="29">
        <f>SUM(H69/E69)</f>
        <v>0</v>
      </c>
      <c r="Q69" s="62">
        <f t="shared" ref="Q69:Q96" si="25">SUM(I69/E69*100%)</f>
        <v>0.19155557743428178</v>
      </c>
    </row>
    <row r="70" spans="1:17" s="63" customFormat="1" ht="24.95" customHeight="1" x14ac:dyDescent="0.25">
      <c r="A70" s="34" t="s">
        <v>103</v>
      </c>
      <c r="B70" s="16" t="s">
        <v>104</v>
      </c>
      <c r="C70" s="17">
        <v>4000</v>
      </c>
      <c r="D70" s="17">
        <v>-604</v>
      </c>
      <c r="E70" s="17">
        <f t="shared" si="21"/>
        <v>3396</v>
      </c>
      <c r="F70" s="17">
        <v>3396</v>
      </c>
      <c r="G70" s="17">
        <v>0</v>
      </c>
      <c r="H70" s="26">
        <v>0</v>
      </c>
      <c r="I70" s="17">
        <v>2080</v>
      </c>
      <c r="J70" s="12">
        <f t="shared" si="23"/>
        <v>1316</v>
      </c>
      <c r="K70" s="20">
        <f t="shared" si="22"/>
        <v>1316</v>
      </c>
      <c r="L70" s="17">
        <f t="shared" si="19"/>
        <v>0</v>
      </c>
      <c r="M70" s="17">
        <v>673.4</v>
      </c>
      <c r="N70" s="17">
        <f t="shared" si="24"/>
        <v>1406.6</v>
      </c>
      <c r="O70" s="64">
        <f t="shared" si="20"/>
        <v>0.61248527679623088</v>
      </c>
      <c r="P70" s="29">
        <f t="shared" ref="P70:P96" si="26">SUM(H70/E70)</f>
        <v>0</v>
      </c>
      <c r="Q70" s="62">
        <f t="shared" si="25"/>
        <v>0.61248527679623088</v>
      </c>
    </row>
    <row r="71" spans="1:17" s="63" customFormat="1" ht="24.95" customHeight="1" x14ac:dyDescent="0.25">
      <c r="A71" s="34" t="s">
        <v>105</v>
      </c>
      <c r="B71" s="16" t="s">
        <v>106</v>
      </c>
      <c r="C71" s="17">
        <v>5950</v>
      </c>
      <c r="D71" s="17"/>
      <c r="E71" s="17">
        <f t="shared" si="21"/>
        <v>5950</v>
      </c>
      <c r="F71" s="17">
        <v>5950</v>
      </c>
      <c r="G71" s="17">
        <v>0</v>
      </c>
      <c r="H71" s="17">
        <v>0</v>
      </c>
      <c r="I71" s="17">
        <v>3120</v>
      </c>
      <c r="J71" s="12">
        <f t="shared" si="23"/>
        <v>2830</v>
      </c>
      <c r="K71" s="20">
        <f t="shared" si="22"/>
        <v>2830</v>
      </c>
      <c r="L71" s="17">
        <f t="shared" si="19"/>
        <v>0</v>
      </c>
      <c r="M71" s="17">
        <v>304.79000000000002</v>
      </c>
      <c r="N71" s="17">
        <f t="shared" si="24"/>
        <v>2815.21</v>
      </c>
      <c r="O71" s="64">
        <f t="shared" si="20"/>
        <v>0.52436974789915969</v>
      </c>
      <c r="P71" s="29">
        <f t="shared" si="26"/>
        <v>0</v>
      </c>
      <c r="Q71" s="62">
        <f t="shared" si="25"/>
        <v>0.52436974789915969</v>
      </c>
    </row>
    <row r="72" spans="1:17" s="63" customFormat="1" ht="24.95" customHeight="1" x14ac:dyDescent="0.25">
      <c r="A72" s="34" t="s">
        <v>107</v>
      </c>
      <c r="B72" s="16" t="s">
        <v>108</v>
      </c>
      <c r="C72" s="17">
        <v>2000</v>
      </c>
      <c r="D72" s="17"/>
      <c r="E72" s="17">
        <f t="shared" si="21"/>
        <v>2000</v>
      </c>
      <c r="F72" s="17">
        <v>1500</v>
      </c>
      <c r="G72" s="17">
        <v>0</v>
      </c>
      <c r="H72" s="17">
        <v>40</v>
      </c>
      <c r="I72" s="17">
        <v>46.55</v>
      </c>
      <c r="J72" s="12">
        <f t="shared" si="23"/>
        <v>1453.45</v>
      </c>
      <c r="K72" s="20">
        <f t="shared" si="22"/>
        <v>1913.45</v>
      </c>
      <c r="L72" s="17">
        <f t="shared" si="19"/>
        <v>500</v>
      </c>
      <c r="M72" s="17">
        <v>46.55</v>
      </c>
      <c r="N72" s="17">
        <f t="shared" si="24"/>
        <v>0</v>
      </c>
      <c r="O72" s="64">
        <f t="shared" si="20"/>
        <v>3.1033333333333333E-2</v>
      </c>
      <c r="P72" s="29">
        <f t="shared" si="26"/>
        <v>0.02</v>
      </c>
      <c r="Q72" s="62">
        <f t="shared" si="25"/>
        <v>2.3274999999999997E-2</v>
      </c>
    </row>
    <row r="73" spans="1:17" s="63" customFormat="1" ht="24.95" customHeight="1" x14ac:dyDescent="0.25">
      <c r="A73" s="34" t="s">
        <v>109</v>
      </c>
      <c r="B73" s="16" t="s">
        <v>110</v>
      </c>
      <c r="C73" s="17">
        <v>7000</v>
      </c>
      <c r="D73" s="46"/>
      <c r="E73" s="17">
        <f t="shared" ref="E73:E93" si="27">SUM(C73+D73)</f>
        <v>7000</v>
      </c>
      <c r="F73" s="17">
        <v>7000</v>
      </c>
      <c r="G73" s="17">
        <v>0</v>
      </c>
      <c r="H73" s="17">
        <v>0</v>
      </c>
      <c r="I73" s="17">
        <v>1458.62</v>
      </c>
      <c r="J73" s="12">
        <f t="shared" si="23"/>
        <v>5541.38</v>
      </c>
      <c r="K73" s="20">
        <f t="shared" si="22"/>
        <v>5541.38</v>
      </c>
      <c r="L73" s="17">
        <f t="shared" si="19"/>
        <v>0</v>
      </c>
      <c r="M73" s="17">
        <v>1225.6199999999999</v>
      </c>
      <c r="N73" s="17">
        <f t="shared" si="24"/>
        <v>233</v>
      </c>
      <c r="O73" s="64">
        <f t="shared" si="20"/>
        <v>0.20837428571428571</v>
      </c>
      <c r="P73" s="29">
        <f t="shared" si="26"/>
        <v>0</v>
      </c>
      <c r="Q73" s="62">
        <f t="shared" si="25"/>
        <v>0.20837428571428571</v>
      </c>
    </row>
    <row r="74" spans="1:17" s="63" customFormat="1" ht="24.95" customHeight="1" x14ac:dyDescent="0.25">
      <c r="A74" s="34" t="s">
        <v>111</v>
      </c>
      <c r="B74" s="16" t="s">
        <v>112</v>
      </c>
      <c r="C74" s="17">
        <v>8900</v>
      </c>
      <c r="D74" s="17"/>
      <c r="E74" s="17">
        <f t="shared" si="27"/>
        <v>8900</v>
      </c>
      <c r="F74" s="17">
        <v>4900</v>
      </c>
      <c r="G74" s="17">
        <v>0</v>
      </c>
      <c r="H74" s="17">
        <v>0</v>
      </c>
      <c r="I74" s="17">
        <v>875.49</v>
      </c>
      <c r="J74" s="12">
        <f t="shared" si="23"/>
        <v>4024.51</v>
      </c>
      <c r="K74" s="20">
        <f t="shared" si="22"/>
        <v>8024.51</v>
      </c>
      <c r="L74" s="17">
        <f t="shared" si="19"/>
        <v>4000</v>
      </c>
      <c r="M74" s="17">
        <v>707.41</v>
      </c>
      <c r="N74" s="17">
        <f t="shared" si="24"/>
        <v>168.08000000000004</v>
      </c>
      <c r="O74" s="64">
        <f t="shared" si="20"/>
        <v>0.17867142857142856</v>
      </c>
      <c r="P74" s="29">
        <f t="shared" si="26"/>
        <v>0</v>
      </c>
      <c r="Q74" s="62">
        <f t="shared" si="25"/>
        <v>9.8369662921348314E-2</v>
      </c>
    </row>
    <row r="75" spans="1:17" s="63" customFormat="1" ht="24.95" customHeight="1" x14ac:dyDescent="0.25">
      <c r="A75" s="34" t="s">
        <v>113</v>
      </c>
      <c r="B75" s="16" t="s">
        <v>114</v>
      </c>
      <c r="C75" s="17">
        <v>5000</v>
      </c>
      <c r="D75" s="17"/>
      <c r="E75" s="17">
        <f t="shared" si="27"/>
        <v>5000</v>
      </c>
      <c r="F75" s="17">
        <v>4750</v>
      </c>
      <c r="G75" s="17">
        <v>0</v>
      </c>
      <c r="H75" s="17">
        <v>0</v>
      </c>
      <c r="I75" s="17">
        <v>129.22999999999999</v>
      </c>
      <c r="J75" s="12">
        <f t="shared" si="23"/>
        <v>4620.7700000000004</v>
      </c>
      <c r="K75" s="20">
        <f t="shared" si="22"/>
        <v>4870.7700000000004</v>
      </c>
      <c r="L75" s="17">
        <f t="shared" si="19"/>
        <v>250</v>
      </c>
      <c r="M75" s="17">
        <v>0</v>
      </c>
      <c r="N75" s="17">
        <f t="shared" si="24"/>
        <v>129.22999999999999</v>
      </c>
      <c r="O75" s="64">
        <f t="shared" si="20"/>
        <v>2.7206315789473683E-2</v>
      </c>
      <c r="P75" s="29">
        <f t="shared" si="26"/>
        <v>0</v>
      </c>
      <c r="Q75" s="62">
        <f t="shared" si="25"/>
        <v>2.5845999999999997E-2</v>
      </c>
    </row>
    <row r="76" spans="1:17" s="63" customFormat="1" ht="24.95" customHeight="1" x14ac:dyDescent="0.25">
      <c r="A76" s="34" t="s">
        <v>115</v>
      </c>
      <c r="B76" s="16" t="s">
        <v>116</v>
      </c>
      <c r="C76" s="17">
        <v>2000</v>
      </c>
      <c r="D76" s="17"/>
      <c r="E76" s="17">
        <f t="shared" si="27"/>
        <v>2000</v>
      </c>
      <c r="F76" s="17">
        <v>2000</v>
      </c>
      <c r="G76" s="17">
        <v>0</v>
      </c>
      <c r="H76" s="17">
        <v>0</v>
      </c>
      <c r="I76" s="17">
        <v>0</v>
      </c>
      <c r="J76" s="12">
        <f t="shared" si="23"/>
        <v>2000</v>
      </c>
      <c r="K76" s="20">
        <f t="shared" si="22"/>
        <v>2000</v>
      </c>
      <c r="L76" s="17">
        <f t="shared" ref="L76:L107" si="28">SUM(E76-F76)</f>
        <v>0</v>
      </c>
      <c r="M76" s="17">
        <v>0</v>
      </c>
      <c r="N76" s="17">
        <f t="shared" si="24"/>
        <v>0</v>
      </c>
      <c r="O76" s="64">
        <f t="shared" si="20"/>
        <v>0</v>
      </c>
      <c r="P76" s="29">
        <f t="shared" si="26"/>
        <v>0</v>
      </c>
      <c r="Q76" s="62">
        <f t="shared" si="25"/>
        <v>0</v>
      </c>
    </row>
    <row r="77" spans="1:17" s="63" customFormat="1" ht="24.95" customHeight="1" x14ac:dyDescent="0.25">
      <c r="A77" s="34" t="s">
        <v>117</v>
      </c>
      <c r="B77" s="16" t="s">
        <v>118</v>
      </c>
      <c r="C77" s="17">
        <v>800</v>
      </c>
      <c r="D77" s="17">
        <v>2000</v>
      </c>
      <c r="E77" s="17">
        <f t="shared" si="27"/>
        <v>2800</v>
      </c>
      <c r="F77" s="17">
        <v>2600</v>
      </c>
      <c r="G77" s="17">
        <v>0</v>
      </c>
      <c r="H77" s="17">
        <v>0</v>
      </c>
      <c r="I77" s="17">
        <v>1923.15</v>
      </c>
      <c r="J77" s="12">
        <f t="shared" si="23"/>
        <v>676.84999999999991</v>
      </c>
      <c r="K77" s="20">
        <f t="shared" si="22"/>
        <v>876.84999999999991</v>
      </c>
      <c r="L77" s="17">
        <f t="shared" si="28"/>
        <v>200</v>
      </c>
      <c r="M77" s="17">
        <v>530.91</v>
      </c>
      <c r="N77" s="17">
        <f t="shared" si="24"/>
        <v>1392.2400000000002</v>
      </c>
      <c r="O77" s="64">
        <f t="shared" si="20"/>
        <v>0.73967307692307693</v>
      </c>
      <c r="P77" s="29">
        <f t="shared" si="26"/>
        <v>0</v>
      </c>
      <c r="Q77" s="62">
        <f t="shared" si="25"/>
        <v>0.68683928571428576</v>
      </c>
    </row>
    <row r="78" spans="1:17" s="63" customFormat="1" ht="24.95" customHeight="1" x14ac:dyDescent="0.25">
      <c r="A78" s="34" t="s">
        <v>119</v>
      </c>
      <c r="B78" s="16" t="s">
        <v>120</v>
      </c>
      <c r="C78" s="17">
        <v>500</v>
      </c>
      <c r="D78" s="17"/>
      <c r="E78" s="17">
        <f t="shared" si="27"/>
        <v>500</v>
      </c>
      <c r="F78" s="17">
        <v>500</v>
      </c>
      <c r="G78" s="17">
        <v>0</v>
      </c>
      <c r="H78" s="17">
        <v>0</v>
      </c>
      <c r="I78" s="17">
        <v>0</v>
      </c>
      <c r="J78" s="12">
        <f t="shared" si="23"/>
        <v>500</v>
      </c>
      <c r="K78" s="20">
        <f t="shared" si="22"/>
        <v>500</v>
      </c>
      <c r="L78" s="17">
        <f t="shared" si="28"/>
        <v>0</v>
      </c>
      <c r="M78" s="17">
        <v>0</v>
      </c>
      <c r="N78" s="17">
        <f t="shared" si="24"/>
        <v>0</v>
      </c>
      <c r="O78" s="64">
        <f t="shared" si="20"/>
        <v>0</v>
      </c>
      <c r="P78" s="29">
        <f t="shared" si="26"/>
        <v>0</v>
      </c>
      <c r="Q78" s="62">
        <f t="shared" si="25"/>
        <v>0</v>
      </c>
    </row>
    <row r="79" spans="1:17" s="63" customFormat="1" ht="24.95" hidden="1" customHeight="1" x14ac:dyDescent="0.25">
      <c r="A79" s="34" t="s">
        <v>121</v>
      </c>
      <c r="B79" s="16" t="s">
        <v>122</v>
      </c>
      <c r="C79" s="17">
        <v>2685</v>
      </c>
      <c r="D79" s="17"/>
      <c r="E79" s="17">
        <f t="shared" si="27"/>
        <v>2685</v>
      </c>
      <c r="F79" s="17">
        <v>2685</v>
      </c>
      <c r="G79" s="17">
        <v>0</v>
      </c>
      <c r="H79" s="17">
        <v>40</v>
      </c>
      <c r="I79" s="17">
        <v>871.63</v>
      </c>
      <c r="J79" s="12">
        <f t="shared" si="23"/>
        <v>1813.37</v>
      </c>
      <c r="K79" s="20">
        <f t="shared" si="22"/>
        <v>1773.37</v>
      </c>
      <c r="L79" s="17">
        <f t="shared" si="28"/>
        <v>0</v>
      </c>
      <c r="M79" s="17">
        <v>271.08999999999997</v>
      </c>
      <c r="N79" s="17">
        <f t="shared" si="24"/>
        <v>600.54</v>
      </c>
      <c r="O79" s="64">
        <f t="shared" si="20"/>
        <v>0.32462942271880818</v>
      </c>
      <c r="P79" s="29">
        <f t="shared" si="26"/>
        <v>1.4897579143389199E-2</v>
      </c>
      <c r="Q79" s="62">
        <f t="shared" si="25"/>
        <v>0.32462942271880818</v>
      </c>
    </row>
    <row r="80" spans="1:17" s="63" customFormat="1" ht="24.95" customHeight="1" x14ac:dyDescent="0.25">
      <c r="A80" s="34" t="s">
        <v>123</v>
      </c>
      <c r="B80" s="16" t="s">
        <v>124</v>
      </c>
      <c r="C80" s="17">
        <v>2500</v>
      </c>
      <c r="D80" s="17"/>
      <c r="E80" s="17">
        <f t="shared" si="27"/>
        <v>2500</v>
      </c>
      <c r="F80" s="17">
        <v>2000</v>
      </c>
      <c r="G80" s="17">
        <v>0</v>
      </c>
      <c r="H80" s="17">
        <v>0</v>
      </c>
      <c r="I80" s="17">
        <v>356.49</v>
      </c>
      <c r="J80" s="12">
        <f t="shared" si="23"/>
        <v>1643.51</v>
      </c>
      <c r="K80" s="20">
        <f t="shared" si="22"/>
        <v>2143.5100000000002</v>
      </c>
      <c r="L80" s="17">
        <f t="shared" si="28"/>
        <v>500</v>
      </c>
      <c r="M80" s="17">
        <v>61.71</v>
      </c>
      <c r="N80" s="17">
        <f t="shared" si="24"/>
        <v>294.78000000000003</v>
      </c>
      <c r="O80" s="64">
        <f t="shared" si="20"/>
        <v>0.17824500000000001</v>
      </c>
      <c r="P80" s="29">
        <f t="shared" si="26"/>
        <v>0</v>
      </c>
      <c r="Q80" s="62">
        <f t="shared" si="25"/>
        <v>0.142596</v>
      </c>
    </row>
    <row r="81" spans="1:17" s="63" customFormat="1" ht="24.95" customHeight="1" x14ac:dyDescent="0.25">
      <c r="A81" s="34" t="s">
        <v>125</v>
      </c>
      <c r="B81" s="16" t="s">
        <v>126</v>
      </c>
      <c r="C81" s="17">
        <v>2110</v>
      </c>
      <c r="D81" s="17"/>
      <c r="E81" s="17">
        <f t="shared" si="27"/>
        <v>2110</v>
      </c>
      <c r="F81" s="17">
        <v>2110</v>
      </c>
      <c r="G81" s="17">
        <v>0</v>
      </c>
      <c r="H81" s="17">
        <v>0</v>
      </c>
      <c r="I81" s="17">
        <v>117.83</v>
      </c>
      <c r="J81" s="12">
        <f t="shared" si="23"/>
        <v>1992.17</v>
      </c>
      <c r="K81" s="20">
        <f t="shared" si="22"/>
        <v>1992.17</v>
      </c>
      <c r="L81" s="17">
        <f t="shared" si="28"/>
        <v>0</v>
      </c>
      <c r="M81" s="17">
        <v>109.4</v>
      </c>
      <c r="N81" s="17">
        <f t="shared" si="24"/>
        <v>8.4299999999999926</v>
      </c>
      <c r="O81" s="64">
        <f t="shared" si="20"/>
        <v>5.5843601895734597E-2</v>
      </c>
      <c r="P81" s="29">
        <f t="shared" si="26"/>
        <v>0</v>
      </c>
      <c r="Q81" s="62">
        <f t="shared" si="25"/>
        <v>5.5843601895734597E-2</v>
      </c>
    </row>
    <row r="82" spans="1:17" s="63" customFormat="1" ht="24.95" customHeight="1" x14ac:dyDescent="0.25">
      <c r="A82" s="34" t="s">
        <v>127</v>
      </c>
      <c r="B82" s="16" t="s">
        <v>128</v>
      </c>
      <c r="C82" s="17">
        <v>2000</v>
      </c>
      <c r="D82" s="17"/>
      <c r="E82" s="17">
        <f t="shared" si="27"/>
        <v>2000</v>
      </c>
      <c r="F82" s="17">
        <v>1700</v>
      </c>
      <c r="G82" s="17">
        <v>0</v>
      </c>
      <c r="H82" s="17">
        <v>0</v>
      </c>
      <c r="I82" s="17">
        <v>551.5</v>
      </c>
      <c r="J82" s="12">
        <f t="shared" si="23"/>
        <v>1148.5</v>
      </c>
      <c r="K82" s="20">
        <f t="shared" si="22"/>
        <v>1448.5</v>
      </c>
      <c r="L82" s="17">
        <f t="shared" si="28"/>
        <v>300</v>
      </c>
      <c r="M82" s="17">
        <v>193.09</v>
      </c>
      <c r="N82" s="17">
        <f t="shared" si="24"/>
        <v>358.40999999999997</v>
      </c>
      <c r="O82" s="64">
        <f t="shared" si="20"/>
        <v>0.32441176470588234</v>
      </c>
      <c r="P82" s="29">
        <f t="shared" si="26"/>
        <v>0</v>
      </c>
      <c r="Q82" s="62">
        <f t="shared" si="25"/>
        <v>0.27575</v>
      </c>
    </row>
    <row r="83" spans="1:17" s="63" customFormat="1" ht="24.95" customHeight="1" x14ac:dyDescent="0.25">
      <c r="A83" s="34">
        <v>256</v>
      </c>
      <c r="B83" s="45" t="s">
        <v>129</v>
      </c>
      <c r="C83" s="17">
        <v>0</v>
      </c>
      <c r="D83" s="17"/>
      <c r="E83" s="17">
        <f t="shared" si="27"/>
        <v>0</v>
      </c>
      <c r="F83" s="17">
        <v>0</v>
      </c>
      <c r="G83" s="17">
        <v>0</v>
      </c>
      <c r="H83" s="17">
        <v>0</v>
      </c>
      <c r="I83" s="17">
        <v>0</v>
      </c>
      <c r="J83" s="12">
        <f t="shared" si="23"/>
        <v>0</v>
      </c>
      <c r="K83" s="20">
        <f t="shared" si="22"/>
        <v>0</v>
      </c>
      <c r="L83" s="17">
        <f t="shared" si="28"/>
        <v>0</v>
      </c>
      <c r="M83" s="17">
        <v>0</v>
      </c>
      <c r="N83" s="17">
        <f t="shared" si="24"/>
        <v>0</v>
      </c>
      <c r="O83" s="64">
        <v>0</v>
      </c>
      <c r="P83" s="29">
        <v>0</v>
      </c>
      <c r="Q83" s="62">
        <v>0</v>
      </c>
    </row>
    <row r="84" spans="1:17" s="63" customFormat="1" ht="24.95" customHeight="1" x14ac:dyDescent="0.25">
      <c r="A84" s="34">
        <v>259</v>
      </c>
      <c r="B84" s="45" t="s">
        <v>130</v>
      </c>
      <c r="C84" s="17">
        <v>800</v>
      </c>
      <c r="D84" s="17">
        <v>4000</v>
      </c>
      <c r="E84" s="17">
        <f t="shared" si="27"/>
        <v>4800</v>
      </c>
      <c r="F84" s="17">
        <v>4600</v>
      </c>
      <c r="G84" s="17">
        <v>0</v>
      </c>
      <c r="H84" s="17">
        <v>0</v>
      </c>
      <c r="I84" s="17">
        <v>1509.38</v>
      </c>
      <c r="J84" s="12">
        <f t="shared" si="23"/>
        <v>3090.62</v>
      </c>
      <c r="K84" s="20">
        <f t="shared" si="22"/>
        <v>3290.62</v>
      </c>
      <c r="L84" s="17">
        <f t="shared" si="28"/>
        <v>200</v>
      </c>
      <c r="M84" s="17">
        <v>139.22999999999999</v>
      </c>
      <c r="N84" s="17">
        <f t="shared" si="24"/>
        <v>1370.15</v>
      </c>
      <c r="O84" s="64">
        <f t="shared" si="20"/>
        <v>0.32812608695652179</v>
      </c>
      <c r="P84" s="29">
        <f t="shared" si="26"/>
        <v>0</v>
      </c>
      <c r="Q84" s="62">
        <f t="shared" si="25"/>
        <v>0.3144541666666667</v>
      </c>
    </row>
    <row r="85" spans="1:17" s="63" customFormat="1" ht="24.95" customHeight="1" x14ac:dyDescent="0.25">
      <c r="A85" s="34" t="s">
        <v>131</v>
      </c>
      <c r="B85" s="45" t="s">
        <v>132</v>
      </c>
      <c r="C85" s="17">
        <v>1000</v>
      </c>
      <c r="D85" s="17"/>
      <c r="E85" s="17">
        <f t="shared" si="27"/>
        <v>1000</v>
      </c>
      <c r="F85" s="17">
        <v>700</v>
      </c>
      <c r="G85" s="17">
        <v>0</v>
      </c>
      <c r="H85" s="17">
        <v>0</v>
      </c>
      <c r="I85" s="17">
        <v>0</v>
      </c>
      <c r="J85" s="12">
        <f t="shared" si="23"/>
        <v>700</v>
      </c>
      <c r="K85" s="20">
        <f t="shared" si="22"/>
        <v>1000</v>
      </c>
      <c r="L85" s="17">
        <f t="shared" si="28"/>
        <v>300</v>
      </c>
      <c r="M85" s="17">
        <v>0</v>
      </c>
      <c r="N85" s="17">
        <f t="shared" si="24"/>
        <v>0</v>
      </c>
      <c r="O85" s="64">
        <f t="shared" si="20"/>
        <v>0</v>
      </c>
      <c r="P85" s="29">
        <f t="shared" si="26"/>
        <v>0</v>
      </c>
      <c r="Q85" s="62">
        <f t="shared" si="25"/>
        <v>0</v>
      </c>
    </row>
    <row r="86" spans="1:17" s="63" customFormat="1" ht="24.95" customHeight="1" x14ac:dyDescent="0.25">
      <c r="A86" s="34">
        <v>262</v>
      </c>
      <c r="B86" s="45" t="s">
        <v>133</v>
      </c>
      <c r="C86" s="17">
        <v>0</v>
      </c>
      <c r="D86" s="17"/>
      <c r="E86" s="17">
        <f t="shared" si="27"/>
        <v>0</v>
      </c>
      <c r="F86" s="17">
        <v>0</v>
      </c>
      <c r="G86" s="17">
        <v>0</v>
      </c>
      <c r="H86" s="17">
        <v>0</v>
      </c>
      <c r="I86" s="17">
        <v>0</v>
      </c>
      <c r="J86" s="12">
        <f t="shared" si="23"/>
        <v>0</v>
      </c>
      <c r="K86" s="20">
        <f t="shared" si="22"/>
        <v>0</v>
      </c>
      <c r="L86" s="17">
        <f t="shared" si="28"/>
        <v>0</v>
      </c>
      <c r="M86" s="17">
        <v>0</v>
      </c>
      <c r="N86" s="17">
        <f t="shared" si="24"/>
        <v>0</v>
      </c>
      <c r="O86" s="64">
        <v>0</v>
      </c>
      <c r="P86" s="29">
        <v>0</v>
      </c>
      <c r="Q86" s="62">
        <v>0</v>
      </c>
    </row>
    <row r="87" spans="1:17" s="63" customFormat="1" ht="24.95" customHeight="1" x14ac:dyDescent="0.25">
      <c r="A87" s="34" t="s">
        <v>134</v>
      </c>
      <c r="B87" s="45" t="s">
        <v>135</v>
      </c>
      <c r="C87" s="17">
        <v>4595</v>
      </c>
      <c r="D87" s="17"/>
      <c r="E87" s="17">
        <f t="shared" si="27"/>
        <v>4595</v>
      </c>
      <c r="F87" s="17">
        <v>4595</v>
      </c>
      <c r="G87" s="17">
        <v>0</v>
      </c>
      <c r="H87" s="17">
        <v>10</v>
      </c>
      <c r="I87" s="17">
        <v>251.46</v>
      </c>
      <c r="J87" s="12">
        <f t="shared" si="23"/>
        <v>4343.54</v>
      </c>
      <c r="K87" s="20">
        <f t="shared" si="22"/>
        <v>4333.54</v>
      </c>
      <c r="L87" s="17">
        <f t="shared" si="28"/>
        <v>0</v>
      </c>
      <c r="M87" s="17">
        <v>166.12</v>
      </c>
      <c r="N87" s="17">
        <f t="shared" si="24"/>
        <v>85.34</v>
      </c>
      <c r="O87" s="64">
        <f t="shared" si="20"/>
        <v>5.4724700761697498E-2</v>
      </c>
      <c r="P87" s="29">
        <f t="shared" si="26"/>
        <v>2.176278563656148E-3</v>
      </c>
      <c r="Q87" s="62">
        <f t="shared" si="25"/>
        <v>5.4724700761697498E-2</v>
      </c>
    </row>
    <row r="88" spans="1:17" s="63" customFormat="1" ht="24.95" customHeight="1" x14ac:dyDescent="0.25">
      <c r="A88" s="34" t="s">
        <v>136</v>
      </c>
      <c r="B88" s="45" t="s">
        <v>137</v>
      </c>
      <c r="C88" s="17">
        <v>2100</v>
      </c>
      <c r="D88" s="46"/>
      <c r="E88" s="17">
        <f t="shared" si="27"/>
        <v>2100</v>
      </c>
      <c r="F88" s="17">
        <v>2100</v>
      </c>
      <c r="G88" s="17">
        <v>0</v>
      </c>
      <c r="H88" s="17">
        <v>140</v>
      </c>
      <c r="I88" s="17">
        <v>471.95</v>
      </c>
      <c r="J88" s="12">
        <f t="shared" si="23"/>
        <v>1628.05</v>
      </c>
      <c r="K88" s="20">
        <f t="shared" si="22"/>
        <v>1488.05</v>
      </c>
      <c r="L88" s="17">
        <f t="shared" si="28"/>
        <v>0</v>
      </c>
      <c r="M88" s="17">
        <v>338.09</v>
      </c>
      <c r="N88" s="17">
        <f t="shared" si="24"/>
        <v>133.86000000000001</v>
      </c>
      <c r="O88" s="64">
        <f t="shared" si="20"/>
        <v>0.22473809523809524</v>
      </c>
      <c r="P88" s="29">
        <f t="shared" si="26"/>
        <v>6.6666666666666666E-2</v>
      </c>
      <c r="Q88" s="62">
        <f t="shared" si="25"/>
        <v>0.22473809523809524</v>
      </c>
    </row>
    <row r="89" spans="1:17" s="63" customFormat="1" ht="24.95" customHeight="1" x14ac:dyDescent="0.25">
      <c r="A89" s="34" t="s">
        <v>138</v>
      </c>
      <c r="B89" s="16" t="s">
        <v>139</v>
      </c>
      <c r="C89" s="17">
        <v>500</v>
      </c>
      <c r="D89" s="17"/>
      <c r="E89" s="17">
        <f t="shared" si="27"/>
        <v>500</v>
      </c>
      <c r="F89" s="17">
        <v>380</v>
      </c>
      <c r="G89" s="17">
        <v>0</v>
      </c>
      <c r="H89" s="17">
        <v>0</v>
      </c>
      <c r="I89" s="17">
        <v>2.84</v>
      </c>
      <c r="J89" s="12">
        <f t="shared" si="23"/>
        <v>377.16</v>
      </c>
      <c r="K89" s="20">
        <f t="shared" si="22"/>
        <v>497.16</v>
      </c>
      <c r="L89" s="17">
        <f t="shared" si="28"/>
        <v>120</v>
      </c>
      <c r="M89" s="17">
        <v>2.84</v>
      </c>
      <c r="N89" s="17">
        <f t="shared" si="24"/>
        <v>0</v>
      </c>
      <c r="O89" s="64">
        <f t="shared" si="20"/>
        <v>7.4736842105263155E-3</v>
      </c>
      <c r="P89" s="29">
        <f t="shared" si="26"/>
        <v>0</v>
      </c>
      <c r="Q89" s="62">
        <f t="shared" si="25"/>
        <v>5.6799999999999993E-3</v>
      </c>
    </row>
    <row r="90" spans="1:17" s="63" customFormat="1" ht="24.95" customHeight="1" x14ac:dyDescent="0.25">
      <c r="A90" s="34" t="s">
        <v>140</v>
      </c>
      <c r="B90" s="16" t="s">
        <v>141</v>
      </c>
      <c r="C90" s="17">
        <v>5000</v>
      </c>
      <c r="D90" s="17"/>
      <c r="E90" s="17">
        <f t="shared" si="27"/>
        <v>5000</v>
      </c>
      <c r="F90" s="17">
        <v>5000</v>
      </c>
      <c r="G90" s="17">
        <v>0</v>
      </c>
      <c r="H90" s="17">
        <v>0</v>
      </c>
      <c r="I90" s="17">
        <v>1343.58</v>
      </c>
      <c r="J90" s="12">
        <f t="shared" si="23"/>
        <v>3656.42</v>
      </c>
      <c r="K90" s="20">
        <f t="shared" si="22"/>
        <v>3656.42</v>
      </c>
      <c r="L90" s="17">
        <f t="shared" si="28"/>
        <v>0</v>
      </c>
      <c r="M90" s="17">
        <v>684.02</v>
      </c>
      <c r="N90" s="17">
        <f t="shared" si="24"/>
        <v>659.56</v>
      </c>
      <c r="O90" s="64">
        <f t="shared" si="20"/>
        <v>0.26871600000000001</v>
      </c>
      <c r="P90" s="29">
        <f t="shared" si="26"/>
        <v>0</v>
      </c>
      <c r="Q90" s="62">
        <f t="shared" si="25"/>
        <v>0.26871600000000001</v>
      </c>
    </row>
    <row r="91" spans="1:17" s="63" customFormat="1" ht="24.95" customHeight="1" x14ac:dyDescent="0.25">
      <c r="A91" s="34" t="s">
        <v>142</v>
      </c>
      <c r="B91" s="16" t="s">
        <v>143</v>
      </c>
      <c r="C91" s="17">
        <v>13825</v>
      </c>
      <c r="D91" s="46">
        <v>-5104</v>
      </c>
      <c r="E91" s="17">
        <f t="shared" si="27"/>
        <v>8721</v>
      </c>
      <c r="F91" s="17">
        <v>6396</v>
      </c>
      <c r="G91" s="17">
        <v>0</v>
      </c>
      <c r="H91" s="17">
        <f>719.15+34.18+25</f>
        <v>778.32999999999993</v>
      </c>
      <c r="I91" s="17">
        <v>5310.86</v>
      </c>
      <c r="J91" s="12">
        <f t="shared" si="23"/>
        <v>1085.1400000000003</v>
      </c>
      <c r="K91" s="20">
        <f t="shared" si="22"/>
        <v>2631.8100000000004</v>
      </c>
      <c r="L91" s="17">
        <f t="shared" si="28"/>
        <v>2325</v>
      </c>
      <c r="M91" s="17">
        <v>4145.3599999999997</v>
      </c>
      <c r="N91" s="17">
        <f t="shared" si="24"/>
        <v>1165.5</v>
      </c>
      <c r="O91" s="64">
        <f t="shared" si="20"/>
        <v>0.83034083802376479</v>
      </c>
      <c r="P91" s="29">
        <f t="shared" si="26"/>
        <v>8.9247792684325186E-2</v>
      </c>
      <c r="Q91" s="62">
        <f t="shared" si="25"/>
        <v>0.608973741543401</v>
      </c>
    </row>
    <row r="92" spans="1:17" s="63" customFormat="1" ht="24.95" customHeight="1" x14ac:dyDescent="0.25">
      <c r="A92" s="34" t="s">
        <v>144</v>
      </c>
      <c r="B92" s="16" t="s">
        <v>145</v>
      </c>
      <c r="C92" s="17">
        <v>3000</v>
      </c>
      <c r="D92" s="17">
        <v>-112</v>
      </c>
      <c r="E92" s="17">
        <f t="shared" si="27"/>
        <v>2888</v>
      </c>
      <c r="F92" s="17">
        <v>2888</v>
      </c>
      <c r="G92" s="17">
        <v>0</v>
      </c>
      <c r="H92" s="17">
        <f>11.68+35</f>
        <v>46.68</v>
      </c>
      <c r="I92" s="17">
        <v>201.89</v>
      </c>
      <c r="J92" s="12">
        <f t="shared" si="23"/>
        <v>2686.11</v>
      </c>
      <c r="K92" s="20">
        <f t="shared" si="22"/>
        <v>2639.4300000000003</v>
      </c>
      <c r="L92" s="17">
        <f t="shared" si="28"/>
        <v>0</v>
      </c>
      <c r="M92" s="17">
        <v>89.1</v>
      </c>
      <c r="N92" s="17">
        <f t="shared" si="24"/>
        <v>112.78999999999999</v>
      </c>
      <c r="O92" s="64">
        <f t="shared" si="20"/>
        <v>6.9906509695290858E-2</v>
      </c>
      <c r="P92" s="29">
        <f t="shared" si="26"/>
        <v>1.6163434903047093E-2</v>
      </c>
      <c r="Q92" s="62">
        <f t="shared" si="25"/>
        <v>6.9906509695290858E-2</v>
      </c>
    </row>
    <row r="93" spans="1:17" s="63" customFormat="1" ht="24.95" customHeight="1" x14ac:dyDescent="0.25">
      <c r="A93" s="34" t="s">
        <v>146</v>
      </c>
      <c r="B93" s="16" t="s">
        <v>147</v>
      </c>
      <c r="C93" s="17">
        <v>6270</v>
      </c>
      <c r="D93" s="17"/>
      <c r="E93" s="17">
        <f t="shared" si="27"/>
        <v>6270</v>
      </c>
      <c r="F93" s="17">
        <v>4900</v>
      </c>
      <c r="G93" s="17">
        <v>0</v>
      </c>
      <c r="H93" s="17">
        <f>541.83+40+20</f>
        <v>601.83000000000004</v>
      </c>
      <c r="I93" s="17">
        <v>3551.84</v>
      </c>
      <c r="J93" s="12">
        <f t="shared" si="23"/>
        <v>1348.1599999999999</v>
      </c>
      <c r="K93" s="20">
        <f t="shared" si="22"/>
        <v>2116.33</v>
      </c>
      <c r="L93" s="17">
        <f t="shared" si="28"/>
        <v>1370</v>
      </c>
      <c r="M93" s="17">
        <v>966.65</v>
      </c>
      <c r="N93" s="17">
        <f t="shared" si="24"/>
        <v>2585.19</v>
      </c>
      <c r="O93" s="64">
        <f t="shared" si="20"/>
        <v>0.72486530612244904</v>
      </c>
      <c r="P93" s="29">
        <f t="shared" si="26"/>
        <v>9.5985645933014355E-2</v>
      </c>
      <c r="Q93" s="62">
        <f t="shared" si="25"/>
        <v>0.56648165869218503</v>
      </c>
    </row>
    <row r="94" spans="1:17" s="63" customFormat="1" ht="24.95" customHeight="1" x14ac:dyDescent="0.25">
      <c r="A94" s="34">
        <v>291</v>
      </c>
      <c r="B94" s="16" t="s">
        <v>148</v>
      </c>
      <c r="C94" s="17">
        <v>0</v>
      </c>
      <c r="D94" s="17">
        <v>1004</v>
      </c>
      <c r="E94" s="17">
        <v>1004</v>
      </c>
      <c r="F94" s="17">
        <v>1004</v>
      </c>
      <c r="G94" s="17">
        <v>0</v>
      </c>
      <c r="H94" s="17">
        <v>0</v>
      </c>
      <c r="I94" s="17">
        <v>1003.5</v>
      </c>
      <c r="J94" s="12">
        <f t="shared" si="23"/>
        <v>0.5</v>
      </c>
      <c r="K94" s="20">
        <f t="shared" si="22"/>
        <v>0.5</v>
      </c>
      <c r="L94" s="17">
        <f t="shared" si="28"/>
        <v>0</v>
      </c>
      <c r="M94" s="17">
        <v>1003.5</v>
      </c>
      <c r="N94" s="17">
        <f t="shared" si="24"/>
        <v>0</v>
      </c>
      <c r="O94" s="64">
        <f t="shared" si="20"/>
        <v>0.99950199203187251</v>
      </c>
      <c r="P94" s="29">
        <f t="shared" si="26"/>
        <v>0</v>
      </c>
      <c r="Q94" s="62">
        <f t="shared" si="25"/>
        <v>0.99950199203187251</v>
      </c>
    </row>
    <row r="95" spans="1:17" s="63" customFormat="1" ht="24.95" customHeight="1" x14ac:dyDescent="0.25">
      <c r="A95" s="34">
        <v>292</v>
      </c>
      <c r="B95" s="16" t="s">
        <v>180</v>
      </c>
      <c r="C95" s="17">
        <v>0</v>
      </c>
      <c r="D95" s="17">
        <v>1451</v>
      </c>
      <c r="E95" s="17">
        <v>1451</v>
      </c>
      <c r="F95" s="17">
        <v>1451</v>
      </c>
      <c r="G95" s="17">
        <v>0</v>
      </c>
      <c r="H95" s="17">
        <v>0</v>
      </c>
      <c r="I95" s="17">
        <v>1450.06</v>
      </c>
      <c r="J95" s="12">
        <f t="shared" si="23"/>
        <v>0.94000000000005457</v>
      </c>
      <c r="K95" s="20">
        <f t="shared" si="22"/>
        <v>0.94000000000005457</v>
      </c>
      <c r="L95" s="17">
        <f t="shared" si="28"/>
        <v>0</v>
      </c>
      <c r="M95" s="17">
        <v>793.19</v>
      </c>
      <c r="N95" s="17">
        <f t="shared" si="24"/>
        <v>656.86999999999989</v>
      </c>
      <c r="O95" s="64">
        <f t="shared" si="20"/>
        <v>0.99935217091660922</v>
      </c>
      <c r="P95" s="29">
        <f t="shared" si="26"/>
        <v>0</v>
      </c>
      <c r="Q95" s="62">
        <f t="shared" si="25"/>
        <v>0.99935217091660922</v>
      </c>
    </row>
    <row r="96" spans="1:17" s="63" customFormat="1" ht="24.95" customHeight="1" x14ac:dyDescent="0.25">
      <c r="A96" s="34">
        <v>293</v>
      </c>
      <c r="B96" s="16" t="s">
        <v>176</v>
      </c>
      <c r="C96" s="17">
        <v>0</v>
      </c>
      <c r="D96" s="17">
        <v>302</v>
      </c>
      <c r="E96" s="17">
        <v>302</v>
      </c>
      <c r="F96" s="17">
        <v>302</v>
      </c>
      <c r="G96" s="17">
        <v>0</v>
      </c>
      <c r="H96" s="17">
        <v>0</v>
      </c>
      <c r="I96" s="17">
        <v>301.52</v>
      </c>
      <c r="J96" s="12">
        <f t="shared" si="23"/>
        <v>0.48000000000001819</v>
      </c>
      <c r="K96" s="20">
        <f t="shared" si="22"/>
        <v>0.48000000000001819</v>
      </c>
      <c r="L96" s="17">
        <f t="shared" si="28"/>
        <v>0</v>
      </c>
      <c r="M96" s="17">
        <v>301.52</v>
      </c>
      <c r="N96" s="17">
        <f t="shared" si="24"/>
        <v>0</v>
      </c>
      <c r="O96" s="64">
        <f t="shared" si="20"/>
        <v>0.99841059602648996</v>
      </c>
      <c r="P96" s="29">
        <f t="shared" si="26"/>
        <v>0</v>
      </c>
      <c r="Q96" s="62">
        <f t="shared" si="25"/>
        <v>0.99841059602648996</v>
      </c>
    </row>
    <row r="97" spans="1:17" s="63" customFormat="1" ht="24.95" customHeight="1" x14ac:dyDescent="0.25">
      <c r="A97" s="34">
        <v>296</v>
      </c>
      <c r="B97" s="16" t="s">
        <v>177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2">
        <f t="shared" si="23"/>
        <v>0</v>
      </c>
      <c r="K97" s="20">
        <f t="shared" si="22"/>
        <v>0</v>
      </c>
      <c r="L97" s="17">
        <f t="shared" si="28"/>
        <v>0</v>
      </c>
      <c r="M97" s="17">
        <v>0</v>
      </c>
      <c r="N97" s="17">
        <f t="shared" si="24"/>
        <v>0</v>
      </c>
      <c r="O97" s="64">
        <v>0</v>
      </c>
      <c r="P97" s="29">
        <v>0</v>
      </c>
      <c r="Q97" s="62">
        <v>0</v>
      </c>
    </row>
    <row r="98" spans="1:17" s="63" customFormat="1" ht="24.95" customHeight="1" x14ac:dyDescent="0.25">
      <c r="A98" s="34">
        <v>298</v>
      </c>
      <c r="B98" s="16" t="s">
        <v>149</v>
      </c>
      <c r="C98" s="17">
        <v>0</v>
      </c>
      <c r="D98" s="17">
        <v>1948</v>
      </c>
      <c r="E98" s="17">
        <v>1948</v>
      </c>
      <c r="F98" s="17">
        <v>1948</v>
      </c>
      <c r="G98" s="17">
        <v>0</v>
      </c>
      <c r="H98" s="17">
        <v>0</v>
      </c>
      <c r="I98" s="17">
        <v>1947.52</v>
      </c>
      <c r="J98" s="12">
        <f t="shared" si="23"/>
        <v>0.48000000000001819</v>
      </c>
      <c r="K98" s="20">
        <f>SUM(E98-H98-I98)</f>
        <v>0.48000000000001819</v>
      </c>
      <c r="L98" s="17">
        <f>SUM(E98-F98)</f>
        <v>0</v>
      </c>
      <c r="M98" s="17">
        <v>1947.52</v>
      </c>
      <c r="N98" s="17">
        <f>SUM(I98-M98)</f>
        <v>0</v>
      </c>
      <c r="O98" s="64">
        <f>SUM(I98/F98*100%)</f>
        <v>0.99975359342915815</v>
      </c>
      <c r="P98" s="29">
        <f>SUM(H98/E98)</f>
        <v>0</v>
      </c>
      <c r="Q98" s="62">
        <f>SUM(I98/E98*100%)</f>
        <v>0.99975359342915815</v>
      </c>
    </row>
    <row r="99" spans="1:17" s="63" customFormat="1" ht="24.95" customHeight="1" x14ac:dyDescent="0.25">
      <c r="A99" s="57"/>
      <c r="B99" s="58" t="s">
        <v>150</v>
      </c>
      <c r="C99" s="59">
        <f>SUM(C100:C106)</f>
        <v>140030</v>
      </c>
      <c r="D99" s="59">
        <f>SUM(D100:D107)</f>
        <v>-1385</v>
      </c>
      <c r="E99" s="59">
        <f>SUM(E100:E107)</f>
        <v>138645</v>
      </c>
      <c r="F99" s="59">
        <f>SUM(F100:F107)</f>
        <v>129215</v>
      </c>
      <c r="G99" s="59">
        <v>0</v>
      </c>
      <c r="H99" s="59">
        <f>SUM(H100:H107)</f>
        <v>0</v>
      </c>
      <c r="I99" s="59">
        <f>SUM(I100:I107)</f>
        <v>26694.170000000002</v>
      </c>
      <c r="J99" s="59">
        <f>SUM(F99-I99)</f>
        <v>102520.83</v>
      </c>
      <c r="K99" s="59">
        <f>SUM(E99-G99-I99)</f>
        <v>111950.83</v>
      </c>
      <c r="L99" s="59">
        <f t="shared" si="28"/>
        <v>9430</v>
      </c>
      <c r="M99" s="59">
        <f>SUM(M100:M107)</f>
        <v>14437.1</v>
      </c>
      <c r="N99" s="59">
        <f>SUM(I99-M99)</f>
        <v>12257.070000000002</v>
      </c>
      <c r="O99" s="61">
        <f t="shared" si="20"/>
        <v>0.20658723832372405</v>
      </c>
      <c r="P99" s="33">
        <f>SUM(H99/E99)</f>
        <v>0</v>
      </c>
      <c r="Q99" s="62">
        <f t="shared" ref="Q99:Q106" si="29">SUM(I99/F99*100%)</f>
        <v>0.20658723832372405</v>
      </c>
    </row>
    <row r="100" spans="1:17" s="63" customFormat="1" ht="24.95" customHeight="1" x14ac:dyDescent="0.25">
      <c r="A100" s="15" t="s">
        <v>179</v>
      </c>
      <c r="B100" s="66" t="s">
        <v>151</v>
      </c>
      <c r="C100" s="17">
        <v>28500</v>
      </c>
      <c r="D100" s="17">
        <v>-2885</v>
      </c>
      <c r="E100" s="17">
        <f t="shared" ref="E100:E105" si="30">SUM(C100+D100)</f>
        <v>25615</v>
      </c>
      <c r="F100" s="17">
        <v>23615</v>
      </c>
      <c r="G100" s="17">
        <v>0</v>
      </c>
      <c r="H100" s="17">
        <v>0</v>
      </c>
      <c r="I100" s="17">
        <v>1591.97</v>
      </c>
      <c r="J100" s="12">
        <f>F100-I100-G100</f>
        <v>22023.03</v>
      </c>
      <c r="K100" s="20">
        <f t="shared" ref="K100:K107" si="31">SUM(E100-H100-I100)</f>
        <v>24023.03</v>
      </c>
      <c r="L100" s="17">
        <f t="shared" si="28"/>
        <v>2000</v>
      </c>
      <c r="M100" s="17">
        <v>0</v>
      </c>
      <c r="N100" s="17">
        <f t="shared" ref="N100:N113" si="32">SUM(I100-M100)</f>
        <v>1591.97</v>
      </c>
      <c r="O100" s="64">
        <f t="shared" si="20"/>
        <v>6.7413508363328392E-2</v>
      </c>
      <c r="P100" s="29">
        <f>SUM(H100/E100)</f>
        <v>0</v>
      </c>
      <c r="Q100" s="67">
        <f t="shared" si="29"/>
        <v>6.7413508363328392E-2</v>
      </c>
    </row>
    <row r="101" spans="1:17" s="63" customFormat="1" ht="24.95" customHeight="1" x14ac:dyDescent="0.25">
      <c r="A101" s="15">
        <v>314</v>
      </c>
      <c r="B101" s="66" t="s">
        <v>152</v>
      </c>
      <c r="C101" s="17">
        <v>28500</v>
      </c>
      <c r="D101" s="17"/>
      <c r="E101" s="17">
        <f t="shared" si="30"/>
        <v>28500</v>
      </c>
      <c r="F101" s="17">
        <v>28500</v>
      </c>
      <c r="G101" s="17">
        <v>0</v>
      </c>
      <c r="H101" s="17">
        <v>0</v>
      </c>
      <c r="I101" s="17">
        <v>0</v>
      </c>
      <c r="J101" s="12">
        <f t="shared" ref="J101:J106" si="33">F101-I101-G101</f>
        <v>28500</v>
      </c>
      <c r="K101" s="20">
        <f t="shared" si="31"/>
        <v>28500</v>
      </c>
      <c r="L101" s="17">
        <f t="shared" si="28"/>
        <v>0</v>
      </c>
      <c r="M101" s="17">
        <v>0</v>
      </c>
      <c r="N101" s="17">
        <f t="shared" si="32"/>
        <v>0</v>
      </c>
      <c r="O101" s="64">
        <f t="shared" si="20"/>
        <v>0</v>
      </c>
      <c r="P101" s="29">
        <f t="shared" ref="P101:P106" si="34">SUM(H101/E101)</f>
        <v>0</v>
      </c>
      <c r="Q101" s="67">
        <f t="shared" si="29"/>
        <v>0</v>
      </c>
    </row>
    <row r="102" spans="1:17" s="63" customFormat="1" ht="24.95" customHeight="1" x14ac:dyDescent="0.25">
      <c r="A102" s="15">
        <v>320</v>
      </c>
      <c r="B102" s="66" t="s">
        <v>153</v>
      </c>
      <c r="C102" s="17">
        <v>380</v>
      </c>
      <c r="D102" s="17">
        <v>1500</v>
      </c>
      <c r="E102" s="17">
        <f t="shared" si="30"/>
        <v>1880</v>
      </c>
      <c r="F102" s="17">
        <v>1700</v>
      </c>
      <c r="G102" s="17">
        <v>0</v>
      </c>
      <c r="H102" s="17">
        <v>0</v>
      </c>
      <c r="I102" s="17">
        <v>1247.51</v>
      </c>
      <c r="J102" s="12">
        <f t="shared" si="33"/>
        <v>452.49</v>
      </c>
      <c r="K102" s="20">
        <f t="shared" si="31"/>
        <v>632.49</v>
      </c>
      <c r="L102" s="17">
        <f t="shared" si="28"/>
        <v>180</v>
      </c>
      <c r="M102" s="17">
        <v>1247.51</v>
      </c>
      <c r="N102" s="17">
        <f t="shared" si="32"/>
        <v>0</v>
      </c>
      <c r="O102" s="64">
        <f t="shared" si="20"/>
        <v>0.73382941176470584</v>
      </c>
      <c r="P102" s="29">
        <f t="shared" si="34"/>
        <v>0</v>
      </c>
      <c r="Q102" s="67">
        <f t="shared" si="29"/>
        <v>0.73382941176470584</v>
      </c>
    </row>
    <row r="103" spans="1:17" s="63" customFormat="1" ht="24.95" customHeight="1" x14ac:dyDescent="0.25">
      <c r="A103" s="15" t="s">
        <v>154</v>
      </c>
      <c r="B103" s="66" t="s">
        <v>155</v>
      </c>
      <c r="C103" s="17">
        <v>1900</v>
      </c>
      <c r="D103" s="17"/>
      <c r="E103" s="17">
        <f t="shared" si="30"/>
        <v>1900</v>
      </c>
      <c r="F103" s="17">
        <v>1900</v>
      </c>
      <c r="G103" s="17">
        <v>0</v>
      </c>
      <c r="H103" s="17">
        <v>0</v>
      </c>
      <c r="I103" s="17">
        <v>0</v>
      </c>
      <c r="J103" s="12">
        <f t="shared" si="33"/>
        <v>1900</v>
      </c>
      <c r="K103" s="20">
        <f t="shared" si="31"/>
        <v>1900</v>
      </c>
      <c r="L103" s="17">
        <f t="shared" si="28"/>
        <v>0</v>
      </c>
      <c r="M103" s="17">
        <v>0</v>
      </c>
      <c r="N103" s="17">
        <f t="shared" si="32"/>
        <v>0</v>
      </c>
      <c r="O103" s="64">
        <f t="shared" si="20"/>
        <v>0</v>
      </c>
      <c r="P103" s="29">
        <f t="shared" si="34"/>
        <v>0</v>
      </c>
      <c r="Q103" s="67">
        <f t="shared" si="29"/>
        <v>0</v>
      </c>
    </row>
    <row r="104" spans="1:17" s="63" customFormat="1" ht="24.95" customHeight="1" x14ac:dyDescent="0.25">
      <c r="A104" s="15" t="s">
        <v>156</v>
      </c>
      <c r="B104" s="66" t="s">
        <v>157</v>
      </c>
      <c r="C104" s="17">
        <v>33250</v>
      </c>
      <c r="D104" s="17"/>
      <c r="E104" s="17">
        <f t="shared" si="30"/>
        <v>33250</v>
      </c>
      <c r="F104" s="17">
        <v>29000</v>
      </c>
      <c r="G104" s="17">
        <v>0</v>
      </c>
      <c r="H104" s="17">
        <v>0</v>
      </c>
      <c r="I104" s="17">
        <v>2832.96</v>
      </c>
      <c r="J104" s="12">
        <f t="shared" si="33"/>
        <v>26167.040000000001</v>
      </c>
      <c r="K104" s="20">
        <f t="shared" si="31"/>
        <v>30417.040000000001</v>
      </c>
      <c r="L104" s="17">
        <f t="shared" si="28"/>
        <v>4250</v>
      </c>
      <c r="M104" s="17">
        <v>1275.52</v>
      </c>
      <c r="N104" s="17">
        <f t="shared" si="32"/>
        <v>1557.44</v>
      </c>
      <c r="O104" s="64">
        <f t="shared" si="20"/>
        <v>9.7688275862068963E-2</v>
      </c>
      <c r="P104" s="29">
        <f t="shared" si="34"/>
        <v>0</v>
      </c>
      <c r="Q104" s="67">
        <f t="shared" si="29"/>
        <v>9.7688275862068963E-2</v>
      </c>
    </row>
    <row r="105" spans="1:17" s="63" customFormat="1" ht="24.95" customHeight="1" x14ac:dyDescent="0.25">
      <c r="A105" s="15" t="s">
        <v>158</v>
      </c>
      <c r="B105" s="66" t="s">
        <v>150</v>
      </c>
      <c r="C105" s="17">
        <v>9500</v>
      </c>
      <c r="D105" s="17"/>
      <c r="E105" s="17">
        <f t="shared" si="30"/>
        <v>9500</v>
      </c>
      <c r="F105" s="17">
        <v>8500</v>
      </c>
      <c r="G105" s="17">
        <v>0</v>
      </c>
      <c r="H105" s="17">
        <v>0</v>
      </c>
      <c r="I105" s="17">
        <v>3653.78</v>
      </c>
      <c r="J105" s="12">
        <f t="shared" si="33"/>
        <v>4846.2199999999993</v>
      </c>
      <c r="K105" s="20">
        <f t="shared" si="31"/>
        <v>5846.2199999999993</v>
      </c>
      <c r="L105" s="17">
        <f t="shared" si="28"/>
        <v>1000</v>
      </c>
      <c r="M105" s="17">
        <v>1540.8</v>
      </c>
      <c r="N105" s="17">
        <f t="shared" si="32"/>
        <v>2112.9800000000005</v>
      </c>
      <c r="O105" s="64">
        <f t="shared" si="20"/>
        <v>0.42985647058823534</v>
      </c>
      <c r="P105" s="29">
        <f t="shared" si="34"/>
        <v>0</v>
      </c>
      <c r="Q105" s="67">
        <f t="shared" si="29"/>
        <v>0.42985647058823534</v>
      </c>
    </row>
    <row r="106" spans="1:17" s="63" customFormat="1" ht="24.95" customHeight="1" x14ac:dyDescent="0.25">
      <c r="A106" s="15">
        <v>380</v>
      </c>
      <c r="B106" s="66" t="s">
        <v>159</v>
      </c>
      <c r="C106" s="17">
        <v>38000</v>
      </c>
      <c r="D106" s="46"/>
      <c r="E106" s="17">
        <f>SUM(C106+D106)</f>
        <v>38000</v>
      </c>
      <c r="F106" s="17">
        <v>36000</v>
      </c>
      <c r="G106" s="17">
        <v>0</v>
      </c>
      <c r="H106" s="17">
        <v>0</v>
      </c>
      <c r="I106" s="17">
        <v>17367.95</v>
      </c>
      <c r="J106" s="12">
        <f t="shared" si="33"/>
        <v>18632.05</v>
      </c>
      <c r="K106" s="20">
        <f t="shared" si="31"/>
        <v>20632.05</v>
      </c>
      <c r="L106" s="17">
        <f t="shared" si="28"/>
        <v>2000</v>
      </c>
      <c r="M106" s="17">
        <v>10373.27</v>
      </c>
      <c r="N106" s="17">
        <f t="shared" si="32"/>
        <v>6994.68</v>
      </c>
      <c r="O106" s="64">
        <f t="shared" si="20"/>
        <v>0.48244305555555556</v>
      </c>
      <c r="P106" s="29">
        <f t="shared" si="34"/>
        <v>0</v>
      </c>
      <c r="Q106" s="67">
        <f t="shared" si="29"/>
        <v>0.48244305555555556</v>
      </c>
    </row>
    <row r="107" spans="1:17" s="63" customFormat="1" ht="24.95" customHeight="1" x14ac:dyDescent="0.25">
      <c r="A107" s="15">
        <v>396</v>
      </c>
      <c r="B107" s="66" t="s">
        <v>160</v>
      </c>
      <c r="C107" s="17">
        <v>0</v>
      </c>
      <c r="D107" s="46"/>
      <c r="E107" s="17">
        <f>SUM(C107+D107)</f>
        <v>0</v>
      </c>
      <c r="F107" s="17">
        <v>0</v>
      </c>
      <c r="G107" s="17">
        <v>0</v>
      </c>
      <c r="H107" s="17">
        <v>0</v>
      </c>
      <c r="I107" s="17">
        <v>0</v>
      </c>
      <c r="J107" s="12">
        <f>F107-H107-I107</f>
        <v>0</v>
      </c>
      <c r="K107" s="20">
        <f t="shared" si="31"/>
        <v>0</v>
      </c>
      <c r="L107" s="17">
        <f t="shared" si="28"/>
        <v>0</v>
      </c>
      <c r="M107" s="17">
        <v>0</v>
      </c>
      <c r="N107" s="17">
        <f t="shared" si="32"/>
        <v>0</v>
      </c>
      <c r="O107" s="64">
        <v>0</v>
      </c>
      <c r="P107" s="29">
        <v>0</v>
      </c>
      <c r="Q107" s="67">
        <v>0</v>
      </c>
    </row>
    <row r="108" spans="1:17" s="63" customFormat="1" ht="24.95" customHeight="1" x14ac:dyDescent="0.25">
      <c r="A108" s="57"/>
      <c r="B108" s="58" t="s">
        <v>161</v>
      </c>
      <c r="C108" s="59">
        <f>SUM(C109:C113)</f>
        <v>351700</v>
      </c>
      <c r="D108" s="59">
        <f>SUM(D109)</f>
        <v>-15484</v>
      </c>
      <c r="E108" s="59">
        <f>SUM(E109:E113)</f>
        <v>333616</v>
      </c>
      <c r="F108" s="59">
        <f>SUM(F109:F113)</f>
        <v>260316</v>
      </c>
      <c r="G108" s="59">
        <v>0</v>
      </c>
      <c r="H108" s="59">
        <f>SUM(H109:H113)</f>
        <v>0</v>
      </c>
      <c r="I108" s="91">
        <f>SUM(I109:I113)</f>
        <v>83827</v>
      </c>
      <c r="J108" s="59">
        <f>SUM(F108-I108)</f>
        <v>176489</v>
      </c>
      <c r="K108" s="59">
        <f>SUM(E108-G108-I108)</f>
        <v>249789</v>
      </c>
      <c r="L108" s="59">
        <f t="shared" ref="L108:L113" si="35">SUM(E108-F108)</f>
        <v>73300</v>
      </c>
      <c r="M108" s="59">
        <f>SUM(M109:M113)</f>
        <v>53377</v>
      </c>
      <c r="N108" s="59">
        <f>SUM(I108-M108)</f>
        <v>30450</v>
      </c>
      <c r="O108" s="61">
        <f t="shared" si="20"/>
        <v>0.32202016011309331</v>
      </c>
      <c r="P108" s="33">
        <f t="shared" ref="P108:P113" si="36">SUM(H108/E108)</f>
        <v>0</v>
      </c>
      <c r="Q108" s="62">
        <f t="shared" ref="Q108:Q113" si="37">SUM(I108/F108*100%)</f>
        <v>0.32202016011309331</v>
      </c>
    </row>
    <row r="109" spans="1:17" s="63" customFormat="1" ht="24.95" customHeight="1" x14ac:dyDescent="0.25">
      <c r="A109" s="34" t="s">
        <v>162</v>
      </c>
      <c r="B109" s="16" t="s">
        <v>163</v>
      </c>
      <c r="C109" s="17">
        <v>60000</v>
      </c>
      <c r="D109" s="17">
        <v>-15484</v>
      </c>
      <c r="E109" s="17">
        <f>SUM(C109+D109)</f>
        <v>44516</v>
      </c>
      <c r="F109" s="17">
        <v>32516</v>
      </c>
      <c r="G109" s="17">
        <v>0</v>
      </c>
      <c r="H109" s="17">
        <v>0</v>
      </c>
      <c r="I109" s="17">
        <v>3127</v>
      </c>
      <c r="J109" s="12">
        <f>F109-I109-G109</f>
        <v>29389</v>
      </c>
      <c r="K109" s="20">
        <f>SUM(E109-H109-I109)</f>
        <v>41389</v>
      </c>
      <c r="L109" s="17">
        <f t="shared" si="35"/>
        <v>12000</v>
      </c>
      <c r="M109" s="17">
        <v>2677</v>
      </c>
      <c r="N109" s="17">
        <f t="shared" si="32"/>
        <v>450</v>
      </c>
      <c r="O109" s="64">
        <f t="shared" si="20"/>
        <v>9.6168040349366463E-2</v>
      </c>
      <c r="P109" s="33">
        <f t="shared" si="36"/>
        <v>0</v>
      </c>
      <c r="Q109" s="67">
        <f t="shared" si="37"/>
        <v>9.6168040349366463E-2</v>
      </c>
    </row>
    <row r="110" spans="1:17" s="63" customFormat="1" ht="24.95" customHeight="1" x14ac:dyDescent="0.25">
      <c r="A110" s="34" t="s">
        <v>164</v>
      </c>
      <c r="B110" s="16" t="s">
        <v>165</v>
      </c>
      <c r="C110" s="17">
        <v>20000</v>
      </c>
      <c r="D110" s="17">
        <v>-4000</v>
      </c>
      <c r="E110" s="17">
        <f>SUM(C110+D110)</f>
        <v>16000</v>
      </c>
      <c r="F110" s="17">
        <v>12000</v>
      </c>
      <c r="G110" s="17">
        <v>0</v>
      </c>
      <c r="H110" s="17">
        <v>0</v>
      </c>
      <c r="I110" s="17">
        <v>0</v>
      </c>
      <c r="J110" s="12">
        <f>F110-I110-G110</f>
        <v>12000</v>
      </c>
      <c r="K110" s="20">
        <f>SUM(E110-H110-I110)</f>
        <v>16000</v>
      </c>
      <c r="L110" s="17">
        <f t="shared" si="35"/>
        <v>4000</v>
      </c>
      <c r="M110" s="17">
        <v>0</v>
      </c>
      <c r="N110" s="17">
        <f t="shared" si="32"/>
        <v>0</v>
      </c>
      <c r="O110" s="64">
        <f t="shared" si="20"/>
        <v>0</v>
      </c>
      <c r="P110" s="33">
        <f t="shared" si="36"/>
        <v>0</v>
      </c>
      <c r="Q110" s="67">
        <f t="shared" si="37"/>
        <v>0</v>
      </c>
    </row>
    <row r="111" spans="1:17" ht="24.95" customHeight="1" x14ac:dyDescent="0.25">
      <c r="A111" s="34">
        <v>641</v>
      </c>
      <c r="B111" s="16" t="s">
        <v>166</v>
      </c>
      <c r="C111" s="17">
        <v>21700</v>
      </c>
      <c r="D111" s="17"/>
      <c r="E111" s="17">
        <f>SUM(C111+D111)</f>
        <v>21700</v>
      </c>
      <c r="F111" s="17">
        <v>14400</v>
      </c>
      <c r="G111" s="17">
        <v>0</v>
      </c>
      <c r="H111" s="17">
        <v>0</v>
      </c>
      <c r="I111" s="17">
        <v>0</v>
      </c>
      <c r="J111" s="12">
        <f>F111-I111-G111</f>
        <v>14400</v>
      </c>
      <c r="K111" s="20">
        <f>SUM(E111-H111-I111)</f>
        <v>21700</v>
      </c>
      <c r="L111" s="17">
        <f t="shared" si="35"/>
        <v>7300</v>
      </c>
      <c r="M111" s="17">
        <v>0</v>
      </c>
      <c r="N111" s="59">
        <f t="shared" si="32"/>
        <v>0</v>
      </c>
      <c r="O111" s="64">
        <f t="shared" si="20"/>
        <v>0</v>
      </c>
      <c r="P111" s="33">
        <f t="shared" si="36"/>
        <v>0</v>
      </c>
      <c r="Q111" s="67">
        <f t="shared" si="37"/>
        <v>0</v>
      </c>
    </row>
    <row r="112" spans="1:17" ht="24.95" customHeight="1" x14ac:dyDescent="0.25">
      <c r="A112" s="82">
        <v>669</v>
      </c>
      <c r="B112" s="83" t="s">
        <v>167</v>
      </c>
      <c r="C112" s="26">
        <v>250000</v>
      </c>
      <c r="D112" s="84"/>
      <c r="E112" s="17">
        <f>SUM(C112+D112)</f>
        <v>250000</v>
      </c>
      <c r="F112" s="26">
        <v>200000</v>
      </c>
      <c r="G112" s="84">
        <v>0</v>
      </c>
      <c r="H112" s="84">
        <v>0</v>
      </c>
      <c r="I112" s="17">
        <v>80000</v>
      </c>
      <c r="J112" s="12">
        <f>F112-I112-G112</f>
        <v>120000</v>
      </c>
      <c r="K112" s="20">
        <f>SUM(E112-H112-I112)</f>
        <v>170000</v>
      </c>
      <c r="L112" s="17">
        <f t="shared" si="35"/>
        <v>50000</v>
      </c>
      <c r="M112" s="17">
        <v>50000</v>
      </c>
      <c r="N112" s="59">
        <f>SUM(I112-M112)</f>
        <v>30000</v>
      </c>
      <c r="O112" s="65">
        <f>SUM(I112/F112*100%)</f>
        <v>0.4</v>
      </c>
      <c r="P112" s="33">
        <f t="shared" si="36"/>
        <v>0</v>
      </c>
      <c r="Q112" s="67">
        <f t="shared" si="37"/>
        <v>0.4</v>
      </c>
    </row>
    <row r="113" spans="1:17" ht="16.5" thickBot="1" x14ac:dyDescent="0.3">
      <c r="A113" s="68">
        <v>693</v>
      </c>
      <c r="B113" s="69" t="s">
        <v>178</v>
      </c>
      <c r="C113" s="70">
        <v>0</v>
      </c>
      <c r="D113" s="71">
        <v>1400</v>
      </c>
      <c r="E113" s="48">
        <f>SUM(C113+D113)</f>
        <v>1400</v>
      </c>
      <c r="F113" s="70">
        <v>1400</v>
      </c>
      <c r="G113" s="71">
        <v>0</v>
      </c>
      <c r="H113" s="71">
        <v>0</v>
      </c>
      <c r="I113" s="48">
        <v>700</v>
      </c>
      <c r="J113" s="50">
        <f>F113-I113-G113</f>
        <v>700</v>
      </c>
      <c r="K113" s="51">
        <f>SUM(E113-H113-I113)</f>
        <v>700</v>
      </c>
      <c r="L113" s="48">
        <f t="shared" si="35"/>
        <v>0</v>
      </c>
      <c r="M113" s="48">
        <v>700</v>
      </c>
      <c r="N113" s="72">
        <f t="shared" si="32"/>
        <v>0</v>
      </c>
      <c r="O113" s="73">
        <f t="shared" si="20"/>
        <v>0.5</v>
      </c>
      <c r="P113" s="74">
        <f t="shared" si="36"/>
        <v>0</v>
      </c>
      <c r="Q113" s="75">
        <f t="shared" si="37"/>
        <v>0.5</v>
      </c>
    </row>
    <row r="114" spans="1:17" ht="18.75" x14ac:dyDescent="0.3">
      <c r="A114" s="76" t="s">
        <v>168</v>
      </c>
      <c r="B114" s="77"/>
      <c r="C114" s="78"/>
      <c r="D114" s="78"/>
      <c r="E114" s="78"/>
      <c r="F114" s="78"/>
      <c r="G114" s="78"/>
      <c r="H114" s="78"/>
      <c r="I114" s="78"/>
      <c r="J114" s="78"/>
      <c r="K114" s="85"/>
      <c r="L114" s="78"/>
      <c r="M114" s="85"/>
      <c r="N114" s="78"/>
      <c r="O114" s="78"/>
      <c r="P114" s="78"/>
      <c r="Q114" s="79"/>
    </row>
    <row r="115" spans="1:17" x14ac:dyDescent="0.25">
      <c r="A115" s="76" t="s">
        <v>169</v>
      </c>
    </row>
  </sheetData>
  <mergeCells count="10">
    <mergeCell ref="A60:Q60"/>
    <mergeCell ref="A61:Q61"/>
    <mergeCell ref="A62:Q62"/>
    <mergeCell ref="A63:Q63"/>
    <mergeCell ref="A59:Q59"/>
    <mergeCell ref="A1:Q1"/>
    <mergeCell ref="A2:Q2"/>
    <mergeCell ref="A3:Q3"/>
    <mergeCell ref="A4:Q4"/>
    <mergeCell ref="A5:Q5"/>
  </mergeCells>
  <pageMargins left="0.7" right="0.7" top="0.75" bottom="0.75" header="0.3" footer="0.3"/>
  <pageSetup paperSize="5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- 2018</vt:lpstr>
      <vt:lpstr>'JULIO - 2018'!Área_de_impresión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2018-06-14T16:08:10Z</cp:lastPrinted>
  <dcterms:created xsi:type="dcterms:W3CDTF">2018-02-05T20:52:25Z</dcterms:created>
  <dcterms:modified xsi:type="dcterms:W3CDTF">2018-08-06T12:58:30Z</dcterms:modified>
</cp:coreProperties>
</file>