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85"/>
  </bookViews>
  <sheets>
    <sheet name="JULIO - 2018" sheetId="2" r:id="rId1"/>
  </sheets>
  <definedNames>
    <definedName name="_xlnm.Print_Area" localSheetId="0">'JULIO - 2018'!$A$1:$Q$112</definedName>
  </definedNames>
  <calcPr calcId="145621"/>
</workbook>
</file>

<file path=xl/calcChain.xml><?xml version="1.0" encoding="utf-8"?>
<calcChain xmlns="http://schemas.openxmlformats.org/spreadsheetml/2006/main">
  <c r="Q111" i="2" l="1"/>
  <c r="O111" i="2"/>
  <c r="N111" i="2"/>
  <c r="L111" i="2"/>
  <c r="J111" i="2"/>
  <c r="E111" i="2"/>
  <c r="P111" i="2" s="1"/>
  <c r="Q110" i="2"/>
  <c r="O110" i="2"/>
  <c r="N110" i="2"/>
  <c r="L110" i="2"/>
  <c r="J110" i="2"/>
  <c r="E110" i="2"/>
  <c r="P110" i="2" s="1"/>
  <c r="Q109" i="2"/>
  <c r="O109" i="2"/>
  <c r="N109" i="2"/>
  <c r="L109" i="2"/>
  <c r="J109" i="2"/>
  <c r="E109" i="2"/>
  <c r="P109" i="2" s="1"/>
  <c r="Q108" i="2"/>
  <c r="O108" i="2"/>
  <c r="N108" i="2"/>
  <c r="J108" i="2"/>
  <c r="E108" i="2"/>
  <c r="L108" i="2" s="1"/>
  <c r="Q107" i="2"/>
  <c r="O107" i="2"/>
  <c r="N107" i="2"/>
  <c r="L107" i="2"/>
  <c r="J107" i="2"/>
  <c r="E107" i="2"/>
  <c r="P107" i="2" s="1"/>
  <c r="M106" i="2"/>
  <c r="I106" i="2"/>
  <c r="Q106" i="2" s="1"/>
  <c r="H106" i="2"/>
  <c r="P106" i="2" s="1"/>
  <c r="F106" i="2"/>
  <c r="J106" i="2" s="1"/>
  <c r="E106" i="2"/>
  <c r="L106" i="2" s="1"/>
  <c r="D106" i="2"/>
  <c r="C106" i="2"/>
  <c r="N105" i="2"/>
  <c r="J105" i="2"/>
  <c r="E105" i="2"/>
  <c r="K105" i="2" s="1"/>
  <c r="Q104" i="2"/>
  <c r="O104" i="2"/>
  <c r="N104" i="2"/>
  <c r="J104" i="2"/>
  <c r="E104" i="2"/>
  <c r="P104" i="2" s="1"/>
  <c r="Q103" i="2"/>
  <c r="O103" i="2"/>
  <c r="N103" i="2"/>
  <c r="J103" i="2"/>
  <c r="E103" i="2"/>
  <c r="P103" i="2" s="1"/>
  <c r="Q102" i="2"/>
  <c r="O102" i="2"/>
  <c r="N102" i="2"/>
  <c r="J102" i="2"/>
  <c r="E102" i="2"/>
  <c r="P102" i="2" s="1"/>
  <c r="Q101" i="2"/>
  <c r="O101" i="2"/>
  <c r="N101" i="2"/>
  <c r="J101" i="2"/>
  <c r="E101" i="2"/>
  <c r="P101" i="2" s="1"/>
  <c r="Q100" i="2"/>
  <c r="O100" i="2"/>
  <c r="N100" i="2"/>
  <c r="J100" i="2"/>
  <c r="E100" i="2"/>
  <c r="P100" i="2" s="1"/>
  <c r="Q99" i="2"/>
  <c r="O99" i="2"/>
  <c r="N99" i="2"/>
  <c r="J99" i="2"/>
  <c r="E99" i="2"/>
  <c r="P99" i="2" s="1"/>
  <c r="Q98" i="2"/>
  <c r="O98" i="2"/>
  <c r="N98" i="2"/>
  <c r="J98" i="2"/>
  <c r="E98" i="2"/>
  <c r="P98" i="2" s="1"/>
  <c r="M97" i="2"/>
  <c r="J97" i="2"/>
  <c r="I97" i="2"/>
  <c r="O97" i="2" s="1"/>
  <c r="H97" i="2"/>
  <c r="P97" i="2" s="1"/>
  <c r="F97" i="2"/>
  <c r="E97" i="2"/>
  <c r="L97" i="2" s="1"/>
  <c r="D97" i="2"/>
  <c r="C97" i="2"/>
  <c r="Q96" i="2"/>
  <c r="P96" i="2"/>
  <c r="O96" i="2"/>
  <c r="N96" i="2"/>
  <c r="L96" i="2"/>
  <c r="K96" i="2"/>
  <c r="J96" i="2"/>
  <c r="N95" i="2"/>
  <c r="L95" i="2"/>
  <c r="K95" i="2"/>
  <c r="J95" i="2"/>
  <c r="Q94" i="2"/>
  <c r="P94" i="2"/>
  <c r="O94" i="2"/>
  <c r="N94" i="2"/>
  <c r="L94" i="2"/>
  <c r="K94" i="2"/>
  <c r="J94" i="2"/>
  <c r="Q93" i="2"/>
  <c r="P93" i="2"/>
  <c r="O93" i="2"/>
  <c r="N93" i="2"/>
  <c r="L93" i="2"/>
  <c r="K93" i="2"/>
  <c r="J93" i="2"/>
  <c r="Q92" i="2"/>
  <c r="P92" i="2"/>
  <c r="O92" i="2"/>
  <c r="N92" i="2"/>
  <c r="L92" i="2"/>
  <c r="K92" i="2"/>
  <c r="J92" i="2"/>
  <c r="O91" i="2"/>
  <c r="N91" i="2"/>
  <c r="J91" i="2"/>
  <c r="P91" i="2"/>
  <c r="E91" i="2"/>
  <c r="Q91" i="2" s="1"/>
  <c r="O90" i="2"/>
  <c r="N90" i="2"/>
  <c r="J90" i="2"/>
  <c r="E90" i="2"/>
  <c r="Q90" i="2" s="1"/>
  <c r="O89" i="2"/>
  <c r="N89" i="2"/>
  <c r="J89" i="2"/>
  <c r="P89" i="2"/>
  <c r="E89" i="2"/>
  <c r="K89" i="2" s="1"/>
  <c r="O88" i="2"/>
  <c r="N88" i="2"/>
  <c r="J88" i="2"/>
  <c r="E88" i="2"/>
  <c r="Q88" i="2" s="1"/>
  <c r="O87" i="2"/>
  <c r="N87" i="2"/>
  <c r="J87" i="2"/>
  <c r="E87" i="2"/>
  <c r="Q87" i="2" s="1"/>
  <c r="O86" i="2"/>
  <c r="N86" i="2"/>
  <c r="J86" i="2"/>
  <c r="E86" i="2"/>
  <c r="Q86" i="2" s="1"/>
  <c r="O85" i="2"/>
  <c r="N85" i="2"/>
  <c r="J85" i="2"/>
  <c r="E85" i="2"/>
  <c r="Q85" i="2" s="1"/>
  <c r="N84" i="2"/>
  <c r="J84" i="2"/>
  <c r="E84" i="2"/>
  <c r="L84" i="2" s="1"/>
  <c r="O83" i="2"/>
  <c r="N83" i="2"/>
  <c r="J83" i="2"/>
  <c r="E83" i="2"/>
  <c r="Q83" i="2" s="1"/>
  <c r="O82" i="2"/>
  <c r="N82" i="2"/>
  <c r="J82" i="2"/>
  <c r="E82" i="2"/>
  <c r="Q82" i="2" s="1"/>
  <c r="N81" i="2"/>
  <c r="J81" i="2"/>
  <c r="E81" i="2"/>
  <c r="L81" i="2" s="1"/>
  <c r="O80" i="2"/>
  <c r="N80" i="2"/>
  <c r="J80" i="2"/>
  <c r="E80" i="2"/>
  <c r="Q80" i="2" s="1"/>
  <c r="O79" i="2"/>
  <c r="N79" i="2"/>
  <c r="J79" i="2"/>
  <c r="E79" i="2"/>
  <c r="Q79" i="2" s="1"/>
  <c r="O78" i="2"/>
  <c r="N78" i="2"/>
  <c r="J78" i="2"/>
  <c r="E78" i="2"/>
  <c r="Q78" i="2" s="1"/>
  <c r="O77" i="2"/>
  <c r="N77" i="2"/>
  <c r="J77" i="2"/>
  <c r="E77" i="2"/>
  <c r="Q77" i="2" s="1"/>
  <c r="O76" i="2"/>
  <c r="N76" i="2"/>
  <c r="J76" i="2"/>
  <c r="E76" i="2"/>
  <c r="Q76" i="2" s="1"/>
  <c r="O75" i="2"/>
  <c r="N75" i="2"/>
  <c r="J75" i="2"/>
  <c r="E75" i="2"/>
  <c r="Q75" i="2" s="1"/>
  <c r="O74" i="2"/>
  <c r="N74" i="2"/>
  <c r="J74" i="2"/>
  <c r="E74" i="2"/>
  <c r="Q74" i="2" s="1"/>
  <c r="O73" i="2"/>
  <c r="N73" i="2"/>
  <c r="J73" i="2"/>
  <c r="E73" i="2"/>
  <c r="Q73" i="2" s="1"/>
  <c r="O72" i="2"/>
  <c r="N72" i="2"/>
  <c r="J72" i="2"/>
  <c r="E72" i="2"/>
  <c r="Q72" i="2" s="1"/>
  <c r="O71" i="2"/>
  <c r="N71" i="2"/>
  <c r="J71" i="2"/>
  <c r="E71" i="2"/>
  <c r="Q71" i="2" s="1"/>
  <c r="O70" i="2"/>
  <c r="N70" i="2"/>
  <c r="J70" i="2"/>
  <c r="E70" i="2"/>
  <c r="Q70" i="2" s="1"/>
  <c r="O69" i="2"/>
  <c r="N69" i="2"/>
  <c r="J69" i="2"/>
  <c r="E69" i="2"/>
  <c r="Q69" i="2" s="1"/>
  <c r="O68" i="2"/>
  <c r="N68" i="2"/>
  <c r="J68" i="2"/>
  <c r="E68" i="2"/>
  <c r="Q68" i="2" s="1"/>
  <c r="O67" i="2"/>
  <c r="N67" i="2"/>
  <c r="J67" i="2"/>
  <c r="E67" i="2"/>
  <c r="Q67" i="2" s="1"/>
  <c r="N66" i="2"/>
  <c r="L66" i="2"/>
  <c r="K66" i="2"/>
  <c r="J66" i="2"/>
  <c r="O65" i="2"/>
  <c r="N65" i="2"/>
  <c r="J65" i="2"/>
  <c r="E65" i="2"/>
  <c r="Q65" i="2" s="1"/>
  <c r="O64" i="2"/>
  <c r="N64" i="2"/>
  <c r="J64" i="2"/>
  <c r="E64" i="2"/>
  <c r="Q64" i="2" s="1"/>
  <c r="M63" i="2"/>
  <c r="I63" i="2"/>
  <c r="O63" i="2" s="1"/>
  <c r="H63" i="2"/>
  <c r="P63" i="2" s="1"/>
  <c r="F63" i="2"/>
  <c r="E63" i="2"/>
  <c r="K63" i="2" s="1"/>
  <c r="D63" i="2"/>
  <c r="C63" i="2"/>
  <c r="Q54" i="2"/>
  <c r="P54" i="2"/>
  <c r="O54" i="2"/>
  <c r="N54" i="2"/>
  <c r="L54" i="2"/>
  <c r="K54" i="2"/>
  <c r="J54" i="2"/>
  <c r="Q53" i="2"/>
  <c r="P53" i="2"/>
  <c r="O53" i="2"/>
  <c r="N53" i="2"/>
  <c r="L53" i="2"/>
  <c r="K53" i="2"/>
  <c r="J53" i="2"/>
  <c r="Q52" i="2"/>
  <c r="P52" i="2"/>
  <c r="O52" i="2"/>
  <c r="N52" i="2"/>
  <c r="L52" i="2"/>
  <c r="K52" i="2"/>
  <c r="J52" i="2"/>
  <c r="Q51" i="2"/>
  <c r="P51" i="2"/>
  <c r="O51" i="2"/>
  <c r="N51" i="2"/>
  <c r="L51" i="2"/>
  <c r="K51" i="2"/>
  <c r="J51" i="2"/>
  <c r="Q50" i="2"/>
  <c r="P50" i="2"/>
  <c r="O50" i="2"/>
  <c r="N50" i="2"/>
  <c r="L50" i="2"/>
  <c r="K50" i="2"/>
  <c r="J50" i="2"/>
  <c r="O49" i="2"/>
  <c r="N49" i="2"/>
  <c r="J49" i="2"/>
  <c r="E49" i="2"/>
  <c r="P49" i="2" s="1"/>
  <c r="O48" i="2"/>
  <c r="N48" i="2"/>
  <c r="J48" i="2"/>
  <c r="E48" i="2"/>
  <c r="P48" i="2" s="1"/>
  <c r="O47" i="2"/>
  <c r="N47" i="2"/>
  <c r="J47" i="2"/>
  <c r="E47" i="2"/>
  <c r="P47" i="2" s="1"/>
  <c r="O46" i="2"/>
  <c r="N46" i="2"/>
  <c r="J46" i="2"/>
  <c r="E46" i="2"/>
  <c r="P46" i="2" s="1"/>
  <c r="O45" i="2"/>
  <c r="N45" i="2"/>
  <c r="J45" i="2"/>
  <c r="E45" i="2"/>
  <c r="P45" i="2" s="1"/>
  <c r="O44" i="2"/>
  <c r="N44" i="2"/>
  <c r="J44" i="2"/>
  <c r="E44" i="2"/>
  <c r="P44" i="2" s="1"/>
  <c r="O43" i="2"/>
  <c r="N43" i="2"/>
  <c r="J43" i="2"/>
  <c r="E43" i="2"/>
  <c r="P43" i="2" s="1"/>
  <c r="O42" i="2"/>
  <c r="N42" i="2"/>
  <c r="J42" i="2"/>
  <c r="E42" i="2"/>
  <c r="P42" i="2" s="1"/>
  <c r="O41" i="2"/>
  <c r="N41" i="2"/>
  <c r="J41" i="2"/>
  <c r="E41" i="2"/>
  <c r="P41" i="2" s="1"/>
  <c r="O40" i="2"/>
  <c r="N40" i="2"/>
  <c r="J40" i="2"/>
  <c r="E40" i="2"/>
  <c r="P40" i="2" s="1"/>
  <c r="O39" i="2"/>
  <c r="N39" i="2"/>
  <c r="J39" i="2"/>
  <c r="E39" i="2"/>
  <c r="P39" i="2" s="1"/>
  <c r="O38" i="2"/>
  <c r="N38" i="2"/>
  <c r="J38" i="2"/>
  <c r="E38" i="2"/>
  <c r="P38" i="2" s="1"/>
  <c r="O37" i="2"/>
  <c r="N37" i="2"/>
  <c r="J37" i="2"/>
  <c r="E37" i="2"/>
  <c r="O36" i="2"/>
  <c r="N36" i="2"/>
  <c r="J36" i="2"/>
  <c r="E36" i="2"/>
  <c r="O35" i="2"/>
  <c r="N35" i="2"/>
  <c r="J35" i="2"/>
  <c r="E35" i="2"/>
  <c r="O34" i="2"/>
  <c r="N34" i="2"/>
  <c r="J34" i="2"/>
  <c r="E34" i="2"/>
  <c r="O33" i="2"/>
  <c r="N33" i="2"/>
  <c r="J33" i="2"/>
  <c r="E33" i="2"/>
  <c r="O32" i="2"/>
  <c r="N32" i="2"/>
  <c r="J32" i="2"/>
  <c r="E32" i="2"/>
  <c r="L32" i="2" s="1"/>
  <c r="Q31" i="2"/>
  <c r="P31" i="2"/>
  <c r="O31" i="2"/>
  <c r="N31" i="2"/>
  <c r="L31" i="2"/>
  <c r="K31" i="2"/>
  <c r="J31" i="2"/>
  <c r="E31" i="2"/>
  <c r="Q30" i="2"/>
  <c r="P30" i="2"/>
  <c r="O30" i="2"/>
  <c r="N30" i="2"/>
  <c r="L30" i="2"/>
  <c r="K30" i="2"/>
  <c r="J30" i="2"/>
  <c r="E30" i="2"/>
  <c r="Q29" i="2"/>
  <c r="P29" i="2"/>
  <c r="O29" i="2"/>
  <c r="N29" i="2"/>
  <c r="L29" i="2"/>
  <c r="K29" i="2"/>
  <c r="J29" i="2"/>
  <c r="E29" i="2"/>
  <c r="Q28" i="2"/>
  <c r="P28" i="2"/>
  <c r="O28" i="2"/>
  <c r="N28" i="2"/>
  <c r="L28" i="2"/>
  <c r="K28" i="2"/>
  <c r="J28" i="2"/>
  <c r="E28" i="2"/>
  <c r="Q27" i="2"/>
  <c r="P27" i="2"/>
  <c r="O27" i="2"/>
  <c r="N27" i="2"/>
  <c r="L27" i="2"/>
  <c r="K27" i="2"/>
  <c r="J27" i="2"/>
  <c r="E27" i="2"/>
  <c r="Q26" i="2"/>
  <c r="P26" i="2"/>
  <c r="O26" i="2"/>
  <c r="N26" i="2"/>
  <c r="L26" i="2"/>
  <c r="K26" i="2"/>
  <c r="J26" i="2"/>
  <c r="E26" i="2"/>
  <c r="Q25" i="2"/>
  <c r="P25" i="2"/>
  <c r="O25" i="2"/>
  <c r="N25" i="2"/>
  <c r="L25" i="2"/>
  <c r="K25" i="2"/>
  <c r="J25" i="2"/>
  <c r="E25" i="2"/>
  <c r="Q24" i="2"/>
  <c r="P24" i="2"/>
  <c r="O24" i="2"/>
  <c r="N24" i="2"/>
  <c r="L24" i="2"/>
  <c r="K24" i="2"/>
  <c r="J24" i="2"/>
  <c r="E24" i="2"/>
  <c r="Q23" i="2"/>
  <c r="P23" i="2"/>
  <c r="O23" i="2"/>
  <c r="N23" i="2"/>
  <c r="L23" i="2"/>
  <c r="K23" i="2"/>
  <c r="J23" i="2"/>
  <c r="E23" i="2"/>
  <c r="O22" i="2"/>
  <c r="M22" i="2"/>
  <c r="I22" i="2"/>
  <c r="N22" i="2" s="1"/>
  <c r="H22" i="2"/>
  <c r="P22" i="2" s="1"/>
  <c r="G22" i="2"/>
  <c r="K22" i="2" s="1"/>
  <c r="F22" i="2"/>
  <c r="J22" i="2" s="1"/>
  <c r="E22" i="2"/>
  <c r="L22" i="2" s="1"/>
  <c r="D22" i="2"/>
  <c r="C22" i="2"/>
  <c r="Q20" i="2"/>
  <c r="N20" i="2"/>
  <c r="L20" i="2"/>
  <c r="K20" i="2"/>
  <c r="J20" i="2"/>
  <c r="Q19" i="2"/>
  <c r="P19" i="2"/>
  <c r="O19" i="2"/>
  <c r="N19" i="2"/>
  <c r="L19" i="2"/>
  <c r="K19" i="2"/>
  <c r="J19" i="2"/>
  <c r="Q18" i="2"/>
  <c r="P18" i="2"/>
  <c r="O18" i="2"/>
  <c r="N18" i="2"/>
  <c r="L18" i="2"/>
  <c r="K18" i="2"/>
  <c r="J18" i="2"/>
  <c r="Q17" i="2"/>
  <c r="O17" i="2"/>
  <c r="N17" i="2"/>
  <c r="J17" i="2"/>
  <c r="Q16" i="2"/>
  <c r="O16" i="2"/>
  <c r="N16" i="2"/>
  <c r="L16" i="2"/>
  <c r="J16" i="2"/>
  <c r="E16" i="2"/>
  <c r="P16" i="2" s="1"/>
  <c r="Q15" i="2"/>
  <c r="P15" i="2"/>
  <c r="O15" i="2"/>
  <c r="N15" i="2"/>
  <c r="L15" i="2"/>
  <c r="K15" i="2"/>
  <c r="J15" i="2"/>
  <c r="Q14" i="2"/>
  <c r="P14" i="2"/>
  <c r="O14" i="2"/>
  <c r="N14" i="2"/>
  <c r="L14" i="2"/>
  <c r="K14" i="2"/>
  <c r="J14" i="2"/>
  <c r="Q13" i="2"/>
  <c r="P13" i="2"/>
  <c r="O13" i="2"/>
  <c r="N13" i="2"/>
  <c r="L13" i="2"/>
  <c r="K13" i="2"/>
  <c r="J13" i="2"/>
  <c r="Q12" i="2"/>
  <c r="P12" i="2"/>
  <c r="O12" i="2"/>
  <c r="N12" i="2"/>
  <c r="L12" i="2"/>
  <c r="K12" i="2"/>
  <c r="J12" i="2"/>
  <c r="Q11" i="2"/>
  <c r="O11" i="2"/>
  <c r="N11" i="2"/>
  <c r="L11" i="2"/>
  <c r="J11" i="2"/>
  <c r="E11" i="2"/>
  <c r="P11" i="2" s="1"/>
  <c r="Q10" i="2"/>
  <c r="O10" i="2"/>
  <c r="N10" i="2"/>
  <c r="L10" i="2"/>
  <c r="J10" i="2"/>
  <c r="E10" i="2"/>
  <c r="P10" i="2" s="1"/>
  <c r="Q9" i="2"/>
  <c r="O9" i="2"/>
  <c r="N9" i="2"/>
  <c r="L9" i="2"/>
  <c r="J9" i="2"/>
  <c r="E9" i="2"/>
  <c r="P9" i="2" s="1"/>
  <c r="M8" i="2"/>
  <c r="M7" i="2" s="1"/>
  <c r="I8" i="2"/>
  <c r="K8" i="2" s="1"/>
  <c r="H8" i="2"/>
  <c r="P8" i="2" s="1"/>
  <c r="F8" i="2"/>
  <c r="F7" i="2" s="1"/>
  <c r="E8" i="2"/>
  <c r="L8" i="2" s="1"/>
  <c r="D8" i="2"/>
  <c r="D7" i="2" s="1"/>
  <c r="C8" i="2"/>
  <c r="G7" i="2"/>
  <c r="E7" i="2"/>
  <c r="C7" i="2"/>
  <c r="H7" i="2" l="1"/>
  <c r="P7" i="2" s="1"/>
  <c r="L7" i="2"/>
  <c r="J8" i="2"/>
  <c r="N8" i="2"/>
  <c r="I7" i="2"/>
  <c r="O8" i="2"/>
  <c r="Q8" i="2"/>
  <c r="Q22" i="2"/>
  <c r="K9" i="2"/>
  <c r="K10" i="2"/>
  <c r="K11" i="2"/>
  <c r="K16" i="2"/>
  <c r="P32" i="2"/>
  <c r="K32" i="2"/>
  <c r="Q32" i="2"/>
  <c r="P33" i="2"/>
  <c r="K33" i="2"/>
  <c r="Q33" i="2"/>
  <c r="L33" i="2"/>
  <c r="P34" i="2"/>
  <c r="K34" i="2"/>
  <c r="Q34" i="2"/>
  <c r="L34" i="2"/>
  <c r="P35" i="2"/>
  <c r="K35" i="2"/>
  <c r="Q35" i="2"/>
  <c r="L35" i="2"/>
  <c r="P36" i="2"/>
  <c r="K36" i="2"/>
  <c r="Q36" i="2"/>
  <c r="L36" i="2"/>
  <c r="P37" i="2"/>
  <c r="K37" i="2"/>
  <c r="Q37" i="2"/>
  <c r="L37" i="2"/>
  <c r="L38" i="2"/>
  <c r="Q38" i="2"/>
  <c r="L39" i="2"/>
  <c r="Q39" i="2"/>
  <c r="L40" i="2"/>
  <c r="Q40" i="2"/>
  <c r="L41" i="2"/>
  <c r="Q41" i="2"/>
  <c r="L42" i="2"/>
  <c r="Q42" i="2"/>
  <c r="L43" i="2"/>
  <c r="Q43" i="2"/>
  <c r="L44" i="2"/>
  <c r="Q44" i="2"/>
  <c r="L45" i="2"/>
  <c r="Q45" i="2"/>
  <c r="L46" i="2"/>
  <c r="Q46" i="2"/>
  <c r="L47" i="2"/>
  <c r="Q47" i="2"/>
  <c r="L48" i="2"/>
  <c r="Q48" i="2"/>
  <c r="L49" i="2"/>
  <c r="Q49" i="2"/>
  <c r="L63" i="2"/>
  <c r="K64" i="2"/>
  <c r="P64" i="2"/>
  <c r="K65" i="2"/>
  <c r="P65" i="2"/>
  <c r="K67" i="2"/>
  <c r="P67" i="2"/>
  <c r="K68" i="2"/>
  <c r="P68" i="2"/>
  <c r="K69" i="2"/>
  <c r="P69" i="2"/>
  <c r="K70" i="2"/>
  <c r="P70" i="2"/>
  <c r="K71" i="2"/>
  <c r="P71" i="2"/>
  <c r="K72" i="2"/>
  <c r="P72" i="2"/>
  <c r="K73" i="2"/>
  <c r="P73" i="2"/>
  <c r="K74" i="2"/>
  <c r="P74" i="2"/>
  <c r="K75" i="2"/>
  <c r="P75" i="2"/>
  <c r="K76" i="2"/>
  <c r="P76" i="2"/>
  <c r="K77" i="2"/>
  <c r="P77" i="2"/>
  <c r="K78" i="2"/>
  <c r="P78" i="2"/>
  <c r="K79" i="2"/>
  <c r="P79" i="2"/>
  <c r="K80" i="2"/>
  <c r="P80" i="2"/>
  <c r="K81" i="2"/>
  <c r="L89" i="2"/>
  <c r="Q89" i="2"/>
  <c r="K90" i="2"/>
  <c r="P90" i="2"/>
  <c r="Q97" i="2"/>
  <c r="L98" i="2"/>
  <c r="L99" i="2"/>
  <c r="L100" i="2"/>
  <c r="L101" i="2"/>
  <c r="L102" i="2"/>
  <c r="L103" i="2"/>
  <c r="L104" i="2"/>
  <c r="L105" i="2"/>
  <c r="N106" i="2"/>
  <c r="Q63" i="2"/>
  <c r="L64" i="2"/>
  <c r="L65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K82" i="2"/>
  <c r="P82" i="2"/>
  <c r="K83" i="2"/>
  <c r="P83" i="2"/>
  <c r="K84" i="2"/>
  <c r="L90" i="2"/>
  <c r="K91" i="2"/>
  <c r="N97" i="2"/>
  <c r="K106" i="2"/>
  <c r="O106" i="2"/>
  <c r="J63" i="2"/>
  <c r="N63" i="2"/>
  <c r="L82" i="2"/>
  <c r="L83" i="2"/>
  <c r="K85" i="2"/>
  <c r="P85" i="2"/>
  <c r="K86" i="2"/>
  <c r="P86" i="2"/>
  <c r="K87" i="2"/>
  <c r="P87" i="2"/>
  <c r="K88" i="2"/>
  <c r="P88" i="2"/>
  <c r="L91" i="2"/>
  <c r="K97" i="2"/>
  <c r="K107" i="2"/>
  <c r="K108" i="2"/>
  <c r="P108" i="2"/>
  <c r="K109" i="2"/>
  <c r="K110" i="2"/>
  <c r="K111" i="2"/>
  <c r="K38" i="2"/>
  <c r="K39" i="2"/>
  <c r="K40" i="2"/>
  <c r="K41" i="2"/>
  <c r="K42" i="2"/>
  <c r="K43" i="2"/>
  <c r="K44" i="2"/>
  <c r="K45" i="2"/>
  <c r="K46" i="2"/>
  <c r="K47" i="2"/>
  <c r="K48" i="2"/>
  <c r="K49" i="2"/>
  <c r="L85" i="2"/>
  <c r="L86" i="2"/>
  <c r="L87" i="2"/>
  <c r="L88" i="2"/>
  <c r="K98" i="2"/>
  <c r="K99" i="2"/>
  <c r="K100" i="2"/>
  <c r="K101" i="2"/>
  <c r="K102" i="2"/>
  <c r="K103" i="2"/>
  <c r="K104" i="2"/>
  <c r="N7" i="2" l="1"/>
  <c r="O7" i="2"/>
  <c r="Q7" i="2"/>
  <c r="K7" i="2"/>
  <c r="J7" i="2"/>
</calcChain>
</file>

<file path=xl/sharedStrings.xml><?xml version="1.0" encoding="utf-8"?>
<sst xmlns="http://schemas.openxmlformats.org/spreadsheetml/2006/main" count="209" uniqueCount="187">
  <si>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</si>
  <si>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</si>
  <si>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</si>
  <si>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</si>
  <si>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</si>
  <si>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</si>
  <si>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</si>
  <si>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</si>
  <si>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</si>
  <si>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</si>
  <si>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</si>
  <si>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</si>
  <si>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</si>
  <si>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</si>
  <si>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</si>
  <si>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</si>
  <si>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</si>
  <si>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</si>
  <si>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</si>
  <si>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</si>
  <si>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</si>
  <si>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</si>
  <si>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</si>
  <si>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</si>
  <si>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</si>
  <si>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</si>
  <si>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</si>
  <si>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</si>
  <si>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</si>
  <si>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</si>
  <si>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</si>
  <si>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</si>
  <si>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</si>
  <si>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</si>
  <si>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</si>
  <si>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</si>
  <si>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</si>
  <si>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</si>
  <si>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</si>
  <si>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</si>
  <si>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</si>
  <si>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</si>
  <si>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</si>
  <si>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</si>
  <si>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</si>
  <si>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</si>
  <si>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</si>
  <si>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</si>
  <si>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</si>
  <si>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</si>
  <si>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</si>
  <si>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</si>
  <si>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</si>
  <si>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</si>
  <si>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</si>
  <si>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</si>
  <si>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</si>
  <si>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</si>
  <si>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</si>
  <si>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</si>
  <si>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</si>
  <si>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</si>
  <si>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</si>
  <si>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</si>
  <si>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</si>
  <si>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</si>
  <si>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</si>
  <si>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</si>
  <si>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</si>
  <si>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</si>
  <si>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</si>
  <si>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</si>
  <si>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</si>
  <si>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</si>
  <si>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</si>
  <si>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</si>
  <si>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</si>
  <si>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</si>
  <si>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</si>
  <si>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</si>
  <si>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</si>
  <si>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</si>
  <si>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</si>
  <si>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</si>
  <si>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</si>
  <si>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</si>
  <si>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</si>
  <si>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</si>
  <si>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</si>
  <si>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</si>
  <si>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</si>
  <si>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</si>
  <si>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</si>
  <si>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</si>
  <si>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</si>
  <si>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</si>
  <si>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</si>
  <si>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</si>
  <si>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</si>
  <si>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</si>
  <si>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</si>
  <si>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</si>
  <si>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</si>
  <si>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</si>
  <si>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</si>
  <si>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</si>
  <si>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</si>
  <si>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</si>
  <si>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</si>
  <si>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</si>
  <si>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</si>
  <si>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</si>
  <si>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</si>
  <si>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</si>
  <si>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</si>
  <si>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</si>
  <si>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</si>
  <si>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</si>
  <si>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</si>
  <si>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</si>
  <si>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</si>
  <si>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</si>
  <si>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</si>
  <si>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</si>
  <si>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</si>
  <si>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</si>
  <si>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</si>
  <si>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</si>
  <si>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</si>
  <si>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</si>
  <si>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</si>
  <si>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</si>
  <si>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</si>
  <si>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</si>
  <si>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</si>
  <si>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</si>
  <si>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</si>
  <si>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</si>
  <si>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</si>
  <si>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</si>
  <si>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</si>
  <si>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</si>
  <si>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</si>
  <si>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</si>
  <si>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</si>
  <si>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</si>
  <si>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</si>
  <si>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</si>
  <si>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</si>
  <si>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</si>
  <si>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</si>
  <si>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</si>
  <si>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</si>
  <si>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</si>
  <si>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</si>
  <si>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</si>
  <si>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</si>
  <si>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</si>
  <si>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</si>
  <si>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</si>
  <si>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</si>
  <si>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</si>
  <si>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</si>
  <si>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</si>
  <si>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</si>
  <si>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</si>
  <si>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</si>
  <si>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</si>
  <si>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</si>
  <si>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</si>
  <si>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</si>
  <si>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</si>
  <si>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</si>
  <si>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</si>
  <si>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</si>
  <si>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</si>
  <si>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COMBUSTIBLES Y LUBRICANTES CRÉDITOS RECONOCIDOS</t>
  </si>
  <si>
    <t>MATERIALES PARA CONSTRUCCION CRÉDITOS RECONOCIDOS</t>
  </si>
  <si>
    <t>BECAS DE ESTUDIO CREDITOS RECONOCIDOS</t>
  </si>
  <si>
    <t>301</t>
  </si>
  <si>
    <t>TEXTILES Y VESTUARIOS  CRÉDITOS RECONOCIDOS</t>
  </si>
  <si>
    <t xml:space="preserve">(1)     PRESUPUESTO LEY                                                                                                                 
</t>
  </si>
  <si>
    <t>094</t>
  </si>
  <si>
    <t>GASTOS DE REPRESENTACIÓN CRÉDITOS RECONOCIDOS</t>
  </si>
  <si>
    <t>098</t>
  </si>
  <si>
    <t>OTROS SERVICIOS PERSONALES CRÉDITOS RECONOCIDOS</t>
  </si>
  <si>
    <t>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</si>
</sst>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3" fontId="1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>
      <alignment wrapText="1"/>
    </xf>
    <xf numFmtId="10" fontId="2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protection locked="0"/>
    </xf>
    <xf numFmtId="0" fontId="4" fillId="0" borderId="0" xfId="0" applyFont="1"/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0" fillId="0" borderId="0" xfId="0" applyFill="1"/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 applyProtection="1"/>
    <xf numFmtId="9" fontId="2" fillId="0" borderId="0" xfId="0" applyNumberFormat="1" applyFont="1" applyFill="1" applyBorder="1" applyAlignment="1">
      <alignment wrapText="1"/>
    </xf>
    <xf numFmtId="9" fontId="3" fillId="0" borderId="0" xfId="0" applyNumberFormat="1" applyFont="1" applyFill="1" applyBorder="1"/>
    <xf numFmtId="0" fontId="1" fillId="0" borderId="10" xfId="0" applyFont="1" applyFill="1" applyBorder="1" applyAlignment="1"/>
    <xf numFmtId="0" fontId="11" fillId="0" borderId="1" xfId="0" applyFont="1" applyFill="1" applyBorder="1" applyAlignment="1">
      <alignment horizontal="left" wrapText="1"/>
    </xf>
    <xf numFmtId="3" fontId="11" fillId="0" borderId="10" xfId="0" applyNumberFormat="1" applyFont="1" applyFill="1" applyBorder="1" applyAlignment="1">
      <alignment wrapText="1"/>
    </xf>
    <xf numFmtId="3" fontId="11" fillId="0" borderId="2" xfId="0" applyNumberFormat="1" applyFont="1" applyFill="1" applyBorder="1" applyAlignment="1">
      <alignment wrapText="1"/>
    </xf>
    <xf numFmtId="3" fontId="11" fillId="0" borderId="5" xfId="0" applyNumberFormat="1" applyFont="1" applyFill="1" applyBorder="1" applyAlignment="1">
      <alignment wrapText="1"/>
    </xf>
    <xf numFmtId="3" fontId="11" fillId="0" borderId="11" xfId="0" applyNumberFormat="1" applyFont="1" applyFill="1" applyBorder="1" applyAlignment="1">
      <alignment wrapText="1"/>
    </xf>
    <xf numFmtId="9" fontId="12" fillId="0" borderId="10" xfId="0" applyNumberFormat="1" applyFont="1" applyFill="1" applyBorder="1" applyAlignment="1" applyProtection="1">
      <protection locked="0"/>
    </xf>
    <xf numFmtId="9" fontId="13" fillId="0" borderId="11" xfId="0" applyNumberFormat="1" applyFont="1" applyFill="1" applyBorder="1" applyAlignment="1" applyProtection="1">
      <alignment vertical="center"/>
      <protection locked="0"/>
    </xf>
    <xf numFmtId="0" fontId="11" fillId="0" borderId="11" xfId="0" applyFont="1" applyFill="1" applyBorder="1" applyAlignment="1"/>
    <xf numFmtId="0" fontId="11" fillId="0" borderId="4" xfId="0" applyFont="1" applyFill="1" applyBorder="1" applyAlignment="1">
      <alignment horizontal="left" wrapText="1"/>
    </xf>
    <xf numFmtId="3" fontId="11" fillId="0" borderId="11" xfId="0" applyNumberFormat="1" applyFont="1" applyFill="1" applyBorder="1" applyAlignment="1"/>
    <xf numFmtId="3" fontId="11" fillId="0" borderId="0" xfId="0" applyNumberFormat="1" applyFont="1" applyFill="1" applyBorder="1" applyAlignment="1"/>
    <xf numFmtId="3" fontId="11" fillId="0" borderId="4" xfId="0" applyNumberFormat="1" applyFont="1" applyFill="1" applyBorder="1" applyAlignment="1"/>
    <xf numFmtId="9" fontId="12" fillId="0" borderId="5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protection locked="0"/>
    </xf>
    <xf numFmtId="3" fontId="1" fillId="0" borderId="11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9" fontId="1" fillId="0" borderId="5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protection locked="0"/>
    </xf>
    <xf numFmtId="3" fontId="3" fillId="0" borderId="11" xfId="0" applyNumberFormat="1" applyFont="1" applyFill="1" applyBorder="1" applyAlignment="1" applyProtection="1">
      <protection locked="0"/>
    </xf>
    <xf numFmtId="0" fontId="1" fillId="0" borderId="11" xfId="0" quotePrefix="1" applyFont="1" applyFill="1" applyBorder="1" applyAlignment="1" applyProtection="1">
      <alignment horizontal="left"/>
      <protection locked="0"/>
    </xf>
    <xf numFmtId="3" fontId="3" fillId="0" borderId="11" xfId="0" applyNumberFormat="1" applyFont="1" applyFill="1" applyBorder="1"/>
    <xf numFmtId="49" fontId="1" fillId="0" borderId="11" xfId="0" applyNumberFormat="1" applyFont="1" applyFill="1" applyBorder="1" applyAlignment="1" applyProtection="1">
      <alignment horizontal="left"/>
      <protection locked="0"/>
    </xf>
    <xf numFmtId="9" fontId="2" fillId="0" borderId="11" xfId="0" applyNumberFormat="1" applyFont="1" applyFill="1" applyBorder="1" applyAlignment="1">
      <alignment wrapText="1"/>
    </xf>
    <xf numFmtId="9" fontId="3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4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wrapText="1"/>
    </xf>
    <xf numFmtId="9" fontId="11" fillId="0" borderId="11" xfId="0" applyNumberFormat="1" applyFont="1" applyFill="1" applyBorder="1" applyAlignment="1">
      <alignment wrapText="1"/>
    </xf>
    <xf numFmtId="10" fontId="11" fillId="0" borderId="0" xfId="0" applyNumberFormat="1" applyFont="1" applyFill="1" applyBorder="1" applyAlignment="1">
      <alignment horizontal="right" vertical="center" wrapText="1"/>
    </xf>
    <xf numFmtId="9" fontId="13" fillId="0" borderId="11" xfId="0" applyNumberFormat="1" applyFont="1" applyFill="1" applyBorder="1"/>
    <xf numFmtId="3" fontId="2" fillId="0" borderId="0" xfId="0" applyNumberFormat="1" applyFont="1" applyFill="1" applyBorder="1" applyAlignment="1" applyProtection="1">
      <protection locked="0"/>
    </xf>
    <xf numFmtId="3" fontId="1" fillId="0" borderId="5" xfId="0" applyNumberFormat="1" applyFont="1" applyFill="1" applyBorder="1" applyAlignment="1" applyProtection="1">
      <protection locked="0"/>
    </xf>
    <xf numFmtId="10" fontId="2" fillId="0" borderId="11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1" fontId="2" fillId="0" borderId="11" xfId="0" applyNumberFormat="1" applyFont="1" applyFill="1" applyBorder="1" applyAlignment="1">
      <alignment vertical="center" wrapText="1"/>
    </xf>
    <xf numFmtId="0" fontId="1" fillId="0" borderId="12" xfId="0" quotePrefix="1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protection locked="0"/>
    </xf>
    <xf numFmtId="3" fontId="1" fillId="0" borderId="13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1" fillId="0" borderId="11" xfId="0" applyNumberFormat="1" applyFont="1" applyFill="1" applyBorder="1" applyAlignment="1" applyProtection="1"/>
    <xf numFmtId="0" fontId="1" fillId="0" borderId="19" xfId="0" quotePrefix="1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protection locked="0"/>
    </xf>
    <xf numFmtId="0" fontId="1" fillId="0" borderId="15" xfId="0" quotePrefix="1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 applyProtection="1">
      <protection locked="0"/>
    </xf>
    <xf numFmtId="3" fontId="1" fillId="0" borderId="15" xfId="0" applyNumberFormat="1" applyFont="1" applyFill="1" applyBorder="1" applyAlignment="1" applyProtection="1">
      <protection locked="0"/>
    </xf>
    <xf numFmtId="3" fontId="1" fillId="0" borderId="17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>
      <alignment wrapText="1"/>
    </xf>
    <xf numFmtId="3" fontId="2" fillId="0" borderId="16" xfId="0" applyNumberFormat="1" applyFont="1" applyFill="1" applyBorder="1" applyAlignment="1">
      <alignment wrapText="1"/>
    </xf>
    <xf numFmtId="3" fontId="1" fillId="0" borderId="15" xfId="0" applyNumberFormat="1" applyFont="1" applyFill="1" applyBorder="1" applyAlignment="1" applyProtection="1"/>
    <xf numFmtId="9" fontId="2" fillId="0" borderId="15" xfId="0" applyNumberFormat="1" applyFont="1" applyFill="1" applyBorder="1" applyAlignment="1">
      <alignment wrapText="1"/>
    </xf>
    <xf numFmtId="10" fontId="2" fillId="0" borderId="15" xfId="0" applyNumberFormat="1" applyFont="1" applyFill="1" applyBorder="1" applyAlignment="1">
      <alignment horizontal="right" vertical="center" wrapText="1"/>
    </xf>
    <xf numFmtId="9" fontId="3" fillId="0" borderId="15" xfId="0" applyNumberFormat="1" applyFont="1" applyFill="1" applyBorder="1"/>
    <xf numFmtId="0" fontId="12" fillId="0" borderId="11" xfId="0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protection locked="0"/>
    </xf>
    <xf numFmtId="3" fontId="12" fillId="0" borderId="11" xfId="0" applyNumberFormat="1" applyFont="1" applyFill="1" applyBorder="1" applyAlignment="1" applyProtection="1">
      <protection locked="0"/>
    </xf>
    <xf numFmtId="3" fontId="12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Protection="1">
      <protection locked="0"/>
    </xf>
    <xf numFmtId="9" fontId="3" fillId="0" borderId="11" xfId="0" applyNumberFormat="1" applyFont="1" applyFill="1" applyBorder="1" applyAlignment="1" applyProtection="1">
      <alignment vertical="center"/>
      <protection locked="0"/>
    </xf>
    <xf numFmtId="3" fontId="13" fillId="0" borderId="11" xfId="0" applyNumberFormat="1" applyFont="1" applyFill="1" applyBorder="1"/>
    <xf numFmtId="0" fontId="3" fillId="0" borderId="11" xfId="0" applyFont="1" applyFill="1" applyBorder="1" applyAlignment="1">
      <alignment horizontal="left"/>
    </xf>
    <xf numFmtId="0" fontId="3" fillId="0" borderId="4" xfId="0" applyFont="1" applyFill="1" applyBorder="1"/>
    <xf numFmtId="3" fontId="4" fillId="0" borderId="11" xfId="0" applyNumberFormat="1" applyFont="1" applyFill="1" applyBorder="1"/>
    <xf numFmtId="9" fontId="1" fillId="0" borderId="11" xfId="0" applyNumberFormat="1" applyFont="1" applyFill="1" applyBorder="1" applyAlignment="1" applyProtection="1">
      <protection locked="0"/>
    </xf>
    <xf numFmtId="0" fontId="3" fillId="0" borderId="15" xfId="0" applyFont="1" applyFill="1" applyBorder="1" applyAlignment="1">
      <alignment horizontal="left"/>
    </xf>
    <xf numFmtId="0" fontId="3" fillId="0" borderId="18" xfId="0" applyFont="1" applyFill="1" applyBorder="1"/>
    <xf numFmtId="3" fontId="3" fillId="0" borderId="15" xfId="0" applyNumberFormat="1" applyFont="1" applyFill="1" applyBorder="1"/>
    <xf numFmtId="3" fontId="4" fillId="0" borderId="15" xfId="0" applyNumberFormat="1" applyFont="1" applyFill="1" applyBorder="1"/>
    <xf numFmtId="3" fontId="12" fillId="0" borderId="15" xfId="0" applyNumberFormat="1" applyFont="1" applyFill="1" applyBorder="1" applyAlignment="1" applyProtection="1">
      <protection locked="0"/>
    </xf>
    <xf numFmtId="9" fontId="1" fillId="0" borderId="15" xfId="0" applyNumberFormat="1" applyFont="1" applyFill="1" applyBorder="1" applyAlignment="1" applyProtection="1">
      <protection locked="0"/>
    </xf>
    <xf numFmtId="10" fontId="11" fillId="0" borderId="17" xfId="0" applyNumberFormat="1" applyFont="1" applyFill="1" applyBorder="1" applyAlignment="1">
      <alignment horizontal="right" vertical="center" wrapText="1"/>
    </xf>
    <xf numFmtId="9" fontId="3" fillId="0" borderId="15" xfId="0" applyNumberFormat="1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762000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13</xdr:col>
      <xdr:colOff>762000</xdr:colOff>
      <xdr:row>40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13</xdr:col>
      <xdr:colOff>762000</xdr:colOff>
      <xdr:row>38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733425</xdr:colOff>
      <xdr:row>0</xdr:row>
      <xdr:rowOff>28575</xdr:rowOff>
    </xdr:from>
    <xdr:to>
      <xdr:col>16</xdr:col>
      <xdr:colOff>704850</xdr:colOff>
      <xdr:row>4</xdr:row>
      <xdr:rowOff>66675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4350" y="28575"/>
          <a:ext cx="22955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53</xdr:row>
      <xdr:rowOff>0</xdr:rowOff>
    </xdr:from>
    <xdr:to>
      <xdr:col>13</xdr:col>
      <xdr:colOff>762000</xdr:colOff>
      <xdr:row>53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762000</xdr:colOff>
      <xdr:row>39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14</xdr:col>
      <xdr:colOff>0</xdr:colOff>
      <xdr:row>38</xdr:row>
      <xdr:rowOff>28575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53</xdr:row>
      <xdr:rowOff>0</xdr:rowOff>
    </xdr:from>
    <xdr:to>
      <xdr:col>14</xdr:col>
      <xdr:colOff>0</xdr:colOff>
      <xdr:row>53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582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9540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</xdr:colOff>
      <xdr:row>55</xdr:row>
      <xdr:rowOff>38100</xdr:rowOff>
    </xdr:from>
    <xdr:to>
      <xdr:col>16</xdr:col>
      <xdr:colOff>1133475</xdr:colOff>
      <xdr:row>59</xdr:row>
      <xdr:rowOff>85726</xdr:rowOff>
    </xdr:to>
    <xdr:pic>
      <xdr:nvPicPr>
        <xdr:cNvPr id="2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0" y="17697450"/>
          <a:ext cx="2286000" cy="1076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8297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68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990600</xdr:colOff>
      <xdr:row>0</xdr:row>
      <xdr:rowOff>28575</xdr:rowOff>
    </xdr:from>
    <xdr:to>
      <xdr:col>17</xdr:col>
      <xdr:colOff>200025</xdr:colOff>
      <xdr:row>4</xdr:row>
      <xdr:rowOff>180975</xdr:rowOff>
    </xdr:to>
    <xdr:pic>
      <xdr:nvPicPr>
        <xdr:cNvPr id="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9200" y="28575"/>
          <a:ext cx="2495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495300</xdr:colOff>
      <xdr:row>56</xdr:row>
      <xdr:rowOff>38100</xdr:rowOff>
    </xdr:from>
    <xdr:to>
      <xdr:col>17</xdr:col>
      <xdr:colOff>0</xdr:colOff>
      <xdr:row>60</xdr:row>
      <xdr:rowOff>161925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0" y="15963900"/>
          <a:ext cx="27908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258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topLeftCell="A103" workbookViewId="0">
      <selection activeCell="H23" sqref="H23:H54"/>
    </sheetView>
  </sheetViews>
  <sheetFormatPr baseColWidth="10" defaultRowHeight="15.75" x14ac:dyDescent="0.25"/>
  <cols>
    <col min="1" max="1" width="7.28515625" customWidth="1"/>
    <col min="2" max="2" width="67.28515625" style="6" customWidth="1"/>
    <col min="3" max="3" width="19.7109375" customWidth="1"/>
    <col min="4" max="4" width="23.140625" customWidth="1"/>
    <col min="5" max="5" width="20" customWidth="1"/>
    <col min="6" max="6" width="17.42578125" customWidth="1"/>
    <col min="7" max="7" width="19.7109375" customWidth="1"/>
    <col min="8" max="8" width="17.42578125" customWidth="1"/>
    <col min="9" max="9" width="22.7109375" customWidth="1"/>
    <col min="10" max="10" width="17.42578125" customWidth="1"/>
    <col min="11" max="11" width="17.42578125" style="12" customWidth="1"/>
    <col min="12" max="12" width="17.42578125" customWidth="1"/>
    <col min="13" max="13" width="17.42578125" style="12" customWidth="1"/>
    <col min="14" max="17" width="17.42578125" customWidth="1"/>
    <col min="257" max="257" width="7.28515625" customWidth="1"/>
    <col min="258" max="258" width="62.140625" customWidth="1"/>
    <col min="259" max="259" width="22.28515625" customWidth="1"/>
    <col min="260" max="260" width="18.5703125" customWidth="1"/>
    <col min="261" max="261" width="20" customWidth="1"/>
    <col min="262" max="262" width="17.42578125" customWidth="1"/>
    <col min="263" max="263" width="19.7109375" customWidth="1"/>
    <col min="264" max="264" width="17.42578125" customWidth="1"/>
    <col min="265" max="265" width="22.7109375" customWidth="1"/>
    <col min="266" max="273" width="17.42578125" customWidth="1"/>
    <col min="513" max="513" width="7.28515625" customWidth="1"/>
    <col min="514" max="514" width="62.140625" customWidth="1"/>
    <col min="515" max="515" width="22.28515625" customWidth="1"/>
    <col min="516" max="516" width="18.5703125" customWidth="1"/>
    <col min="517" max="517" width="20" customWidth="1"/>
    <col min="518" max="518" width="17.42578125" customWidth="1"/>
    <col min="519" max="519" width="19.7109375" customWidth="1"/>
    <col min="520" max="520" width="17.42578125" customWidth="1"/>
    <col min="521" max="521" width="22.7109375" customWidth="1"/>
    <col min="522" max="529" width="17.42578125" customWidth="1"/>
    <col min="769" max="769" width="7.28515625" customWidth="1"/>
    <col min="770" max="770" width="62.140625" customWidth="1"/>
    <col min="771" max="771" width="22.28515625" customWidth="1"/>
    <col min="772" max="772" width="18.5703125" customWidth="1"/>
    <col min="773" max="773" width="20" customWidth="1"/>
    <col min="774" max="774" width="17.42578125" customWidth="1"/>
    <col min="775" max="775" width="19.7109375" customWidth="1"/>
    <col min="776" max="776" width="17.42578125" customWidth="1"/>
    <col min="777" max="777" width="22.7109375" customWidth="1"/>
    <col min="778" max="785" width="17.42578125" customWidth="1"/>
    <col min="1025" max="1025" width="7.28515625" customWidth="1"/>
    <col min="1026" max="1026" width="62.140625" customWidth="1"/>
    <col min="1027" max="1027" width="22.28515625" customWidth="1"/>
    <col min="1028" max="1028" width="18.5703125" customWidth="1"/>
    <col min="1029" max="1029" width="20" customWidth="1"/>
    <col min="1030" max="1030" width="17.42578125" customWidth="1"/>
    <col min="1031" max="1031" width="19.7109375" customWidth="1"/>
    <col min="1032" max="1032" width="17.42578125" customWidth="1"/>
    <col min="1033" max="1033" width="22.7109375" customWidth="1"/>
    <col min="1034" max="1041" width="17.42578125" customWidth="1"/>
    <col min="1281" max="1281" width="7.28515625" customWidth="1"/>
    <col min="1282" max="1282" width="62.140625" customWidth="1"/>
    <col min="1283" max="1283" width="22.28515625" customWidth="1"/>
    <col min="1284" max="1284" width="18.5703125" customWidth="1"/>
    <col min="1285" max="1285" width="20" customWidth="1"/>
    <col min="1286" max="1286" width="17.42578125" customWidth="1"/>
    <col min="1287" max="1287" width="19.7109375" customWidth="1"/>
    <col min="1288" max="1288" width="17.42578125" customWidth="1"/>
    <col min="1289" max="1289" width="22.7109375" customWidth="1"/>
    <col min="1290" max="1297" width="17.42578125" customWidth="1"/>
    <col min="1537" max="1537" width="7.28515625" customWidth="1"/>
    <col min="1538" max="1538" width="62.140625" customWidth="1"/>
    <col min="1539" max="1539" width="22.28515625" customWidth="1"/>
    <col min="1540" max="1540" width="18.5703125" customWidth="1"/>
    <col min="1541" max="1541" width="20" customWidth="1"/>
    <col min="1542" max="1542" width="17.42578125" customWidth="1"/>
    <col min="1543" max="1543" width="19.7109375" customWidth="1"/>
    <col min="1544" max="1544" width="17.42578125" customWidth="1"/>
    <col min="1545" max="1545" width="22.7109375" customWidth="1"/>
    <col min="1546" max="1553" width="17.42578125" customWidth="1"/>
    <col min="1793" max="1793" width="7.28515625" customWidth="1"/>
    <col min="1794" max="1794" width="62.140625" customWidth="1"/>
    <col min="1795" max="1795" width="22.28515625" customWidth="1"/>
    <col min="1796" max="1796" width="18.5703125" customWidth="1"/>
    <col min="1797" max="1797" width="20" customWidth="1"/>
    <col min="1798" max="1798" width="17.42578125" customWidth="1"/>
    <col min="1799" max="1799" width="19.7109375" customWidth="1"/>
    <col min="1800" max="1800" width="17.42578125" customWidth="1"/>
    <col min="1801" max="1801" width="22.7109375" customWidth="1"/>
    <col min="1802" max="1809" width="17.42578125" customWidth="1"/>
    <col min="2049" max="2049" width="7.28515625" customWidth="1"/>
    <col min="2050" max="2050" width="62.140625" customWidth="1"/>
    <col min="2051" max="2051" width="22.28515625" customWidth="1"/>
    <col min="2052" max="2052" width="18.5703125" customWidth="1"/>
    <col min="2053" max="2053" width="20" customWidth="1"/>
    <col min="2054" max="2054" width="17.42578125" customWidth="1"/>
    <col min="2055" max="2055" width="19.7109375" customWidth="1"/>
    <col min="2056" max="2056" width="17.42578125" customWidth="1"/>
    <col min="2057" max="2057" width="22.7109375" customWidth="1"/>
    <col min="2058" max="2065" width="17.42578125" customWidth="1"/>
    <col min="2305" max="2305" width="7.28515625" customWidth="1"/>
    <col min="2306" max="2306" width="62.140625" customWidth="1"/>
    <col min="2307" max="2307" width="22.28515625" customWidth="1"/>
    <col min="2308" max="2308" width="18.5703125" customWidth="1"/>
    <col min="2309" max="2309" width="20" customWidth="1"/>
    <col min="2310" max="2310" width="17.42578125" customWidth="1"/>
    <col min="2311" max="2311" width="19.7109375" customWidth="1"/>
    <col min="2312" max="2312" width="17.42578125" customWidth="1"/>
    <col min="2313" max="2313" width="22.7109375" customWidth="1"/>
    <col min="2314" max="2321" width="17.42578125" customWidth="1"/>
    <col min="2561" max="2561" width="7.28515625" customWidth="1"/>
    <col min="2562" max="2562" width="62.140625" customWidth="1"/>
    <col min="2563" max="2563" width="22.28515625" customWidth="1"/>
    <col min="2564" max="2564" width="18.5703125" customWidth="1"/>
    <col min="2565" max="2565" width="20" customWidth="1"/>
    <col min="2566" max="2566" width="17.42578125" customWidth="1"/>
    <col min="2567" max="2567" width="19.7109375" customWidth="1"/>
    <col min="2568" max="2568" width="17.42578125" customWidth="1"/>
    <col min="2569" max="2569" width="22.7109375" customWidth="1"/>
    <col min="2570" max="2577" width="17.42578125" customWidth="1"/>
    <col min="2817" max="2817" width="7.28515625" customWidth="1"/>
    <col min="2818" max="2818" width="62.140625" customWidth="1"/>
    <col min="2819" max="2819" width="22.28515625" customWidth="1"/>
    <col min="2820" max="2820" width="18.5703125" customWidth="1"/>
    <col min="2821" max="2821" width="20" customWidth="1"/>
    <col min="2822" max="2822" width="17.42578125" customWidth="1"/>
    <col min="2823" max="2823" width="19.7109375" customWidth="1"/>
    <col min="2824" max="2824" width="17.42578125" customWidth="1"/>
    <col min="2825" max="2825" width="22.7109375" customWidth="1"/>
    <col min="2826" max="2833" width="17.42578125" customWidth="1"/>
    <col min="3073" max="3073" width="7.28515625" customWidth="1"/>
    <col min="3074" max="3074" width="62.140625" customWidth="1"/>
    <col min="3075" max="3075" width="22.28515625" customWidth="1"/>
    <col min="3076" max="3076" width="18.5703125" customWidth="1"/>
    <col min="3077" max="3077" width="20" customWidth="1"/>
    <col min="3078" max="3078" width="17.42578125" customWidth="1"/>
    <col min="3079" max="3079" width="19.7109375" customWidth="1"/>
    <col min="3080" max="3080" width="17.42578125" customWidth="1"/>
    <col min="3081" max="3081" width="22.7109375" customWidth="1"/>
    <col min="3082" max="3089" width="17.42578125" customWidth="1"/>
    <col min="3329" max="3329" width="7.28515625" customWidth="1"/>
    <col min="3330" max="3330" width="62.140625" customWidth="1"/>
    <col min="3331" max="3331" width="22.28515625" customWidth="1"/>
    <col min="3332" max="3332" width="18.5703125" customWidth="1"/>
    <col min="3333" max="3333" width="20" customWidth="1"/>
    <col min="3334" max="3334" width="17.42578125" customWidth="1"/>
    <col min="3335" max="3335" width="19.7109375" customWidth="1"/>
    <col min="3336" max="3336" width="17.42578125" customWidth="1"/>
    <col min="3337" max="3337" width="22.7109375" customWidth="1"/>
    <col min="3338" max="3345" width="17.42578125" customWidth="1"/>
    <col min="3585" max="3585" width="7.28515625" customWidth="1"/>
    <col min="3586" max="3586" width="62.140625" customWidth="1"/>
    <col min="3587" max="3587" width="22.28515625" customWidth="1"/>
    <col min="3588" max="3588" width="18.5703125" customWidth="1"/>
    <col min="3589" max="3589" width="20" customWidth="1"/>
    <col min="3590" max="3590" width="17.42578125" customWidth="1"/>
    <col min="3591" max="3591" width="19.7109375" customWidth="1"/>
    <col min="3592" max="3592" width="17.42578125" customWidth="1"/>
    <col min="3593" max="3593" width="22.7109375" customWidth="1"/>
    <col min="3594" max="3601" width="17.42578125" customWidth="1"/>
    <col min="3841" max="3841" width="7.28515625" customWidth="1"/>
    <col min="3842" max="3842" width="62.140625" customWidth="1"/>
    <col min="3843" max="3843" width="22.28515625" customWidth="1"/>
    <col min="3844" max="3844" width="18.5703125" customWidth="1"/>
    <col min="3845" max="3845" width="20" customWidth="1"/>
    <col min="3846" max="3846" width="17.42578125" customWidth="1"/>
    <col min="3847" max="3847" width="19.7109375" customWidth="1"/>
    <col min="3848" max="3848" width="17.42578125" customWidth="1"/>
    <col min="3849" max="3849" width="22.7109375" customWidth="1"/>
    <col min="3850" max="3857" width="17.42578125" customWidth="1"/>
    <col min="4097" max="4097" width="7.28515625" customWidth="1"/>
    <col min="4098" max="4098" width="62.140625" customWidth="1"/>
    <col min="4099" max="4099" width="22.28515625" customWidth="1"/>
    <col min="4100" max="4100" width="18.5703125" customWidth="1"/>
    <col min="4101" max="4101" width="20" customWidth="1"/>
    <col min="4102" max="4102" width="17.42578125" customWidth="1"/>
    <col min="4103" max="4103" width="19.7109375" customWidth="1"/>
    <col min="4104" max="4104" width="17.42578125" customWidth="1"/>
    <col min="4105" max="4105" width="22.7109375" customWidth="1"/>
    <col min="4106" max="4113" width="17.42578125" customWidth="1"/>
    <col min="4353" max="4353" width="7.28515625" customWidth="1"/>
    <col min="4354" max="4354" width="62.140625" customWidth="1"/>
    <col min="4355" max="4355" width="22.28515625" customWidth="1"/>
    <col min="4356" max="4356" width="18.5703125" customWidth="1"/>
    <col min="4357" max="4357" width="20" customWidth="1"/>
    <col min="4358" max="4358" width="17.42578125" customWidth="1"/>
    <col min="4359" max="4359" width="19.7109375" customWidth="1"/>
    <col min="4360" max="4360" width="17.42578125" customWidth="1"/>
    <col min="4361" max="4361" width="22.7109375" customWidth="1"/>
    <col min="4362" max="4369" width="17.42578125" customWidth="1"/>
    <col min="4609" max="4609" width="7.28515625" customWidth="1"/>
    <col min="4610" max="4610" width="62.140625" customWidth="1"/>
    <col min="4611" max="4611" width="22.28515625" customWidth="1"/>
    <col min="4612" max="4612" width="18.5703125" customWidth="1"/>
    <col min="4613" max="4613" width="20" customWidth="1"/>
    <col min="4614" max="4614" width="17.42578125" customWidth="1"/>
    <col min="4615" max="4615" width="19.7109375" customWidth="1"/>
    <col min="4616" max="4616" width="17.42578125" customWidth="1"/>
    <col min="4617" max="4617" width="22.7109375" customWidth="1"/>
    <col min="4618" max="4625" width="17.42578125" customWidth="1"/>
    <col min="4865" max="4865" width="7.28515625" customWidth="1"/>
    <col min="4866" max="4866" width="62.140625" customWidth="1"/>
    <col min="4867" max="4867" width="22.28515625" customWidth="1"/>
    <col min="4868" max="4868" width="18.5703125" customWidth="1"/>
    <col min="4869" max="4869" width="20" customWidth="1"/>
    <col min="4870" max="4870" width="17.42578125" customWidth="1"/>
    <col min="4871" max="4871" width="19.7109375" customWidth="1"/>
    <col min="4872" max="4872" width="17.42578125" customWidth="1"/>
    <col min="4873" max="4873" width="22.7109375" customWidth="1"/>
    <col min="4874" max="4881" width="17.42578125" customWidth="1"/>
    <col min="5121" max="5121" width="7.28515625" customWidth="1"/>
    <col min="5122" max="5122" width="62.140625" customWidth="1"/>
    <col min="5123" max="5123" width="22.28515625" customWidth="1"/>
    <col min="5124" max="5124" width="18.5703125" customWidth="1"/>
    <col min="5125" max="5125" width="20" customWidth="1"/>
    <col min="5126" max="5126" width="17.42578125" customWidth="1"/>
    <col min="5127" max="5127" width="19.7109375" customWidth="1"/>
    <col min="5128" max="5128" width="17.42578125" customWidth="1"/>
    <col min="5129" max="5129" width="22.7109375" customWidth="1"/>
    <col min="5130" max="5137" width="17.42578125" customWidth="1"/>
    <col min="5377" max="5377" width="7.28515625" customWidth="1"/>
    <col min="5378" max="5378" width="62.140625" customWidth="1"/>
    <col min="5379" max="5379" width="22.28515625" customWidth="1"/>
    <col min="5380" max="5380" width="18.5703125" customWidth="1"/>
    <col min="5381" max="5381" width="20" customWidth="1"/>
    <col min="5382" max="5382" width="17.42578125" customWidth="1"/>
    <col min="5383" max="5383" width="19.7109375" customWidth="1"/>
    <col min="5384" max="5384" width="17.42578125" customWidth="1"/>
    <col min="5385" max="5385" width="22.7109375" customWidth="1"/>
    <col min="5386" max="5393" width="17.42578125" customWidth="1"/>
    <col min="5633" max="5633" width="7.28515625" customWidth="1"/>
    <col min="5634" max="5634" width="62.140625" customWidth="1"/>
    <col min="5635" max="5635" width="22.28515625" customWidth="1"/>
    <col min="5636" max="5636" width="18.5703125" customWidth="1"/>
    <col min="5637" max="5637" width="20" customWidth="1"/>
    <col min="5638" max="5638" width="17.42578125" customWidth="1"/>
    <col min="5639" max="5639" width="19.7109375" customWidth="1"/>
    <col min="5640" max="5640" width="17.42578125" customWidth="1"/>
    <col min="5641" max="5641" width="22.7109375" customWidth="1"/>
    <col min="5642" max="5649" width="17.42578125" customWidth="1"/>
    <col min="5889" max="5889" width="7.28515625" customWidth="1"/>
    <col min="5890" max="5890" width="62.140625" customWidth="1"/>
    <col min="5891" max="5891" width="22.28515625" customWidth="1"/>
    <col min="5892" max="5892" width="18.5703125" customWidth="1"/>
    <col min="5893" max="5893" width="20" customWidth="1"/>
    <col min="5894" max="5894" width="17.42578125" customWidth="1"/>
    <col min="5895" max="5895" width="19.7109375" customWidth="1"/>
    <col min="5896" max="5896" width="17.42578125" customWidth="1"/>
    <col min="5897" max="5897" width="22.7109375" customWidth="1"/>
    <col min="5898" max="5905" width="17.42578125" customWidth="1"/>
    <col min="6145" max="6145" width="7.28515625" customWidth="1"/>
    <col min="6146" max="6146" width="62.140625" customWidth="1"/>
    <col min="6147" max="6147" width="22.28515625" customWidth="1"/>
    <col min="6148" max="6148" width="18.5703125" customWidth="1"/>
    <col min="6149" max="6149" width="20" customWidth="1"/>
    <col min="6150" max="6150" width="17.42578125" customWidth="1"/>
    <col min="6151" max="6151" width="19.7109375" customWidth="1"/>
    <col min="6152" max="6152" width="17.42578125" customWidth="1"/>
    <col min="6153" max="6153" width="22.7109375" customWidth="1"/>
    <col min="6154" max="6161" width="17.42578125" customWidth="1"/>
    <col min="6401" max="6401" width="7.28515625" customWidth="1"/>
    <col min="6402" max="6402" width="62.140625" customWidth="1"/>
    <col min="6403" max="6403" width="22.28515625" customWidth="1"/>
    <col min="6404" max="6404" width="18.5703125" customWidth="1"/>
    <col min="6405" max="6405" width="20" customWidth="1"/>
    <col min="6406" max="6406" width="17.42578125" customWidth="1"/>
    <col min="6407" max="6407" width="19.7109375" customWidth="1"/>
    <col min="6408" max="6408" width="17.42578125" customWidth="1"/>
    <col min="6409" max="6409" width="22.7109375" customWidth="1"/>
    <col min="6410" max="6417" width="17.42578125" customWidth="1"/>
    <col min="6657" max="6657" width="7.28515625" customWidth="1"/>
    <col min="6658" max="6658" width="62.140625" customWidth="1"/>
    <col min="6659" max="6659" width="22.28515625" customWidth="1"/>
    <col min="6660" max="6660" width="18.5703125" customWidth="1"/>
    <col min="6661" max="6661" width="20" customWidth="1"/>
    <col min="6662" max="6662" width="17.42578125" customWidth="1"/>
    <col min="6663" max="6663" width="19.7109375" customWidth="1"/>
    <col min="6664" max="6664" width="17.42578125" customWidth="1"/>
    <col min="6665" max="6665" width="22.7109375" customWidth="1"/>
    <col min="6666" max="6673" width="17.42578125" customWidth="1"/>
    <col min="6913" max="6913" width="7.28515625" customWidth="1"/>
    <col min="6914" max="6914" width="62.140625" customWidth="1"/>
    <col min="6915" max="6915" width="22.28515625" customWidth="1"/>
    <col min="6916" max="6916" width="18.5703125" customWidth="1"/>
    <col min="6917" max="6917" width="20" customWidth="1"/>
    <col min="6918" max="6918" width="17.42578125" customWidth="1"/>
    <col min="6919" max="6919" width="19.7109375" customWidth="1"/>
    <col min="6920" max="6920" width="17.42578125" customWidth="1"/>
    <col min="6921" max="6921" width="22.7109375" customWidth="1"/>
    <col min="6922" max="6929" width="17.42578125" customWidth="1"/>
    <col min="7169" max="7169" width="7.28515625" customWidth="1"/>
    <col min="7170" max="7170" width="62.140625" customWidth="1"/>
    <col min="7171" max="7171" width="22.28515625" customWidth="1"/>
    <col min="7172" max="7172" width="18.5703125" customWidth="1"/>
    <col min="7173" max="7173" width="20" customWidth="1"/>
    <col min="7174" max="7174" width="17.42578125" customWidth="1"/>
    <col min="7175" max="7175" width="19.7109375" customWidth="1"/>
    <col min="7176" max="7176" width="17.42578125" customWidth="1"/>
    <col min="7177" max="7177" width="22.7109375" customWidth="1"/>
    <col min="7178" max="7185" width="17.42578125" customWidth="1"/>
    <col min="7425" max="7425" width="7.28515625" customWidth="1"/>
    <col min="7426" max="7426" width="62.140625" customWidth="1"/>
    <col min="7427" max="7427" width="22.28515625" customWidth="1"/>
    <col min="7428" max="7428" width="18.5703125" customWidth="1"/>
    <col min="7429" max="7429" width="20" customWidth="1"/>
    <col min="7430" max="7430" width="17.42578125" customWidth="1"/>
    <col min="7431" max="7431" width="19.7109375" customWidth="1"/>
    <col min="7432" max="7432" width="17.42578125" customWidth="1"/>
    <col min="7433" max="7433" width="22.7109375" customWidth="1"/>
    <col min="7434" max="7441" width="17.42578125" customWidth="1"/>
    <col min="7681" max="7681" width="7.28515625" customWidth="1"/>
    <col min="7682" max="7682" width="62.140625" customWidth="1"/>
    <col min="7683" max="7683" width="22.28515625" customWidth="1"/>
    <col min="7684" max="7684" width="18.5703125" customWidth="1"/>
    <col min="7685" max="7685" width="20" customWidth="1"/>
    <col min="7686" max="7686" width="17.42578125" customWidth="1"/>
    <col min="7687" max="7687" width="19.7109375" customWidth="1"/>
    <col min="7688" max="7688" width="17.42578125" customWidth="1"/>
    <col min="7689" max="7689" width="22.7109375" customWidth="1"/>
    <col min="7690" max="7697" width="17.42578125" customWidth="1"/>
    <col min="7937" max="7937" width="7.28515625" customWidth="1"/>
    <col min="7938" max="7938" width="62.140625" customWidth="1"/>
    <col min="7939" max="7939" width="22.28515625" customWidth="1"/>
    <col min="7940" max="7940" width="18.5703125" customWidth="1"/>
    <col min="7941" max="7941" width="20" customWidth="1"/>
    <col min="7942" max="7942" width="17.42578125" customWidth="1"/>
    <col min="7943" max="7943" width="19.7109375" customWidth="1"/>
    <col min="7944" max="7944" width="17.42578125" customWidth="1"/>
    <col min="7945" max="7945" width="22.7109375" customWidth="1"/>
    <col min="7946" max="7953" width="17.42578125" customWidth="1"/>
    <col min="8193" max="8193" width="7.28515625" customWidth="1"/>
    <col min="8194" max="8194" width="62.140625" customWidth="1"/>
    <col min="8195" max="8195" width="22.28515625" customWidth="1"/>
    <col min="8196" max="8196" width="18.5703125" customWidth="1"/>
    <col min="8197" max="8197" width="20" customWidth="1"/>
    <col min="8198" max="8198" width="17.42578125" customWidth="1"/>
    <col min="8199" max="8199" width="19.7109375" customWidth="1"/>
    <col min="8200" max="8200" width="17.42578125" customWidth="1"/>
    <col min="8201" max="8201" width="22.7109375" customWidth="1"/>
    <col min="8202" max="8209" width="17.42578125" customWidth="1"/>
    <col min="8449" max="8449" width="7.28515625" customWidth="1"/>
    <col min="8450" max="8450" width="62.140625" customWidth="1"/>
    <col min="8451" max="8451" width="22.28515625" customWidth="1"/>
    <col min="8452" max="8452" width="18.5703125" customWidth="1"/>
    <col min="8453" max="8453" width="20" customWidth="1"/>
    <col min="8454" max="8454" width="17.42578125" customWidth="1"/>
    <col min="8455" max="8455" width="19.7109375" customWidth="1"/>
    <col min="8456" max="8456" width="17.42578125" customWidth="1"/>
    <col min="8457" max="8457" width="22.7109375" customWidth="1"/>
    <col min="8458" max="8465" width="17.42578125" customWidth="1"/>
    <col min="8705" max="8705" width="7.28515625" customWidth="1"/>
    <col min="8706" max="8706" width="62.140625" customWidth="1"/>
    <col min="8707" max="8707" width="22.28515625" customWidth="1"/>
    <col min="8708" max="8708" width="18.5703125" customWidth="1"/>
    <col min="8709" max="8709" width="20" customWidth="1"/>
    <col min="8710" max="8710" width="17.42578125" customWidth="1"/>
    <col min="8711" max="8711" width="19.7109375" customWidth="1"/>
    <col min="8712" max="8712" width="17.42578125" customWidth="1"/>
    <col min="8713" max="8713" width="22.7109375" customWidth="1"/>
    <col min="8714" max="8721" width="17.42578125" customWidth="1"/>
    <col min="8961" max="8961" width="7.28515625" customWidth="1"/>
    <col min="8962" max="8962" width="62.140625" customWidth="1"/>
    <col min="8963" max="8963" width="22.28515625" customWidth="1"/>
    <col min="8964" max="8964" width="18.5703125" customWidth="1"/>
    <col min="8965" max="8965" width="20" customWidth="1"/>
    <col min="8966" max="8966" width="17.42578125" customWidth="1"/>
    <col min="8967" max="8967" width="19.7109375" customWidth="1"/>
    <col min="8968" max="8968" width="17.42578125" customWidth="1"/>
    <col min="8969" max="8969" width="22.7109375" customWidth="1"/>
    <col min="8970" max="8977" width="17.42578125" customWidth="1"/>
    <col min="9217" max="9217" width="7.28515625" customWidth="1"/>
    <col min="9218" max="9218" width="62.140625" customWidth="1"/>
    <col min="9219" max="9219" width="22.28515625" customWidth="1"/>
    <col min="9220" max="9220" width="18.5703125" customWidth="1"/>
    <col min="9221" max="9221" width="20" customWidth="1"/>
    <col min="9222" max="9222" width="17.42578125" customWidth="1"/>
    <col min="9223" max="9223" width="19.7109375" customWidth="1"/>
    <col min="9224" max="9224" width="17.42578125" customWidth="1"/>
    <col min="9225" max="9225" width="22.7109375" customWidth="1"/>
    <col min="9226" max="9233" width="17.42578125" customWidth="1"/>
    <col min="9473" max="9473" width="7.28515625" customWidth="1"/>
    <col min="9474" max="9474" width="62.140625" customWidth="1"/>
    <col min="9475" max="9475" width="22.28515625" customWidth="1"/>
    <col min="9476" max="9476" width="18.5703125" customWidth="1"/>
    <col min="9477" max="9477" width="20" customWidth="1"/>
    <col min="9478" max="9478" width="17.42578125" customWidth="1"/>
    <col min="9479" max="9479" width="19.7109375" customWidth="1"/>
    <col min="9480" max="9480" width="17.42578125" customWidth="1"/>
    <col min="9481" max="9481" width="22.7109375" customWidth="1"/>
    <col min="9482" max="9489" width="17.42578125" customWidth="1"/>
    <col min="9729" max="9729" width="7.28515625" customWidth="1"/>
    <col min="9730" max="9730" width="62.140625" customWidth="1"/>
    <col min="9731" max="9731" width="22.28515625" customWidth="1"/>
    <col min="9732" max="9732" width="18.5703125" customWidth="1"/>
    <col min="9733" max="9733" width="20" customWidth="1"/>
    <col min="9734" max="9734" width="17.42578125" customWidth="1"/>
    <col min="9735" max="9735" width="19.7109375" customWidth="1"/>
    <col min="9736" max="9736" width="17.42578125" customWidth="1"/>
    <col min="9737" max="9737" width="22.7109375" customWidth="1"/>
    <col min="9738" max="9745" width="17.42578125" customWidth="1"/>
    <col min="9985" max="9985" width="7.28515625" customWidth="1"/>
    <col min="9986" max="9986" width="62.140625" customWidth="1"/>
    <col min="9987" max="9987" width="22.28515625" customWidth="1"/>
    <col min="9988" max="9988" width="18.5703125" customWidth="1"/>
    <col min="9989" max="9989" width="20" customWidth="1"/>
    <col min="9990" max="9990" width="17.42578125" customWidth="1"/>
    <col min="9991" max="9991" width="19.7109375" customWidth="1"/>
    <col min="9992" max="9992" width="17.42578125" customWidth="1"/>
    <col min="9993" max="9993" width="22.7109375" customWidth="1"/>
    <col min="9994" max="10001" width="17.42578125" customWidth="1"/>
    <col min="10241" max="10241" width="7.28515625" customWidth="1"/>
    <col min="10242" max="10242" width="62.140625" customWidth="1"/>
    <col min="10243" max="10243" width="22.28515625" customWidth="1"/>
    <col min="10244" max="10244" width="18.5703125" customWidth="1"/>
    <col min="10245" max="10245" width="20" customWidth="1"/>
    <col min="10246" max="10246" width="17.42578125" customWidth="1"/>
    <col min="10247" max="10247" width="19.7109375" customWidth="1"/>
    <col min="10248" max="10248" width="17.42578125" customWidth="1"/>
    <col min="10249" max="10249" width="22.7109375" customWidth="1"/>
    <col min="10250" max="10257" width="17.42578125" customWidth="1"/>
    <col min="10497" max="10497" width="7.28515625" customWidth="1"/>
    <col min="10498" max="10498" width="62.140625" customWidth="1"/>
    <col min="10499" max="10499" width="22.28515625" customWidth="1"/>
    <col min="10500" max="10500" width="18.5703125" customWidth="1"/>
    <col min="10501" max="10501" width="20" customWidth="1"/>
    <col min="10502" max="10502" width="17.42578125" customWidth="1"/>
    <col min="10503" max="10503" width="19.7109375" customWidth="1"/>
    <col min="10504" max="10504" width="17.42578125" customWidth="1"/>
    <col min="10505" max="10505" width="22.7109375" customWidth="1"/>
    <col min="10506" max="10513" width="17.42578125" customWidth="1"/>
    <col min="10753" max="10753" width="7.28515625" customWidth="1"/>
    <col min="10754" max="10754" width="62.140625" customWidth="1"/>
    <col min="10755" max="10755" width="22.28515625" customWidth="1"/>
    <col min="10756" max="10756" width="18.5703125" customWidth="1"/>
    <col min="10757" max="10757" width="20" customWidth="1"/>
    <col min="10758" max="10758" width="17.42578125" customWidth="1"/>
    <col min="10759" max="10759" width="19.7109375" customWidth="1"/>
    <col min="10760" max="10760" width="17.42578125" customWidth="1"/>
    <col min="10761" max="10761" width="22.7109375" customWidth="1"/>
    <col min="10762" max="10769" width="17.42578125" customWidth="1"/>
    <col min="11009" max="11009" width="7.28515625" customWidth="1"/>
    <col min="11010" max="11010" width="62.140625" customWidth="1"/>
    <col min="11011" max="11011" width="22.28515625" customWidth="1"/>
    <col min="11012" max="11012" width="18.5703125" customWidth="1"/>
    <col min="11013" max="11013" width="20" customWidth="1"/>
    <col min="11014" max="11014" width="17.42578125" customWidth="1"/>
    <col min="11015" max="11015" width="19.7109375" customWidth="1"/>
    <col min="11016" max="11016" width="17.42578125" customWidth="1"/>
    <col min="11017" max="11017" width="22.7109375" customWidth="1"/>
    <col min="11018" max="11025" width="17.42578125" customWidth="1"/>
    <col min="11265" max="11265" width="7.28515625" customWidth="1"/>
    <col min="11266" max="11266" width="62.140625" customWidth="1"/>
    <col min="11267" max="11267" width="22.28515625" customWidth="1"/>
    <col min="11268" max="11268" width="18.5703125" customWidth="1"/>
    <col min="11269" max="11269" width="20" customWidth="1"/>
    <col min="11270" max="11270" width="17.42578125" customWidth="1"/>
    <col min="11271" max="11271" width="19.7109375" customWidth="1"/>
    <col min="11272" max="11272" width="17.42578125" customWidth="1"/>
    <col min="11273" max="11273" width="22.7109375" customWidth="1"/>
    <col min="11274" max="11281" width="17.42578125" customWidth="1"/>
    <col min="11521" max="11521" width="7.28515625" customWidth="1"/>
    <col min="11522" max="11522" width="62.140625" customWidth="1"/>
    <col min="11523" max="11523" width="22.28515625" customWidth="1"/>
    <col min="11524" max="11524" width="18.5703125" customWidth="1"/>
    <col min="11525" max="11525" width="20" customWidth="1"/>
    <col min="11526" max="11526" width="17.42578125" customWidth="1"/>
    <col min="11527" max="11527" width="19.7109375" customWidth="1"/>
    <col min="11528" max="11528" width="17.42578125" customWidth="1"/>
    <col min="11529" max="11529" width="22.7109375" customWidth="1"/>
    <col min="11530" max="11537" width="17.42578125" customWidth="1"/>
    <col min="11777" max="11777" width="7.28515625" customWidth="1"/>
    <col min="11778" max="11778" width="62.140625" customWidth="1"/>
    <col min="11779" max="11779" width="22.28515625" customWidth="1"/>
    <col min="11780" max="11780" width="18.5703125" customWidth="1"/>
    <col min="11781" max="11781" width="20" customWidth="1"/>
    <col min="11782" max="11782" width="17.42578125" customWidth="1"/>
    <col min="11783" max="11783" width="19.7109375" customWidth="1"/>
    <col min="11784" max="11784" width="17.42578125" customWidth="1"/>
    <col min="11785" max="11785" width="22.7109375" customWidth="1"/>
    <col min="11786" max="11793" width="17.42578125" customWidth="1"/>
    <col min="12033" max="12033" width="7.28515625" customWidth="1"/>
    <col min="12034" max="12034" width="62.140625" customWidth="1"/>
    <col min="12035" max="12035" width="22.28515625" customWidth="1"/>
    <col min="12036" max="12036" width="18.5703125" customWidth="1"/>
    <col min="12037" max="12037" width="20" customWidth="1"/>
    <col min="12038" max="12038" width="17.42578125" customWidth="1"/>
    <col min="12039" max="12039" width="19.7109375" customWidth="1"/>
    <col min="12040" max="12040" width="17.42578125" customWidth="1"/>
    <col min="12041" max="12041" width="22.7109375" customWidth="1"/>
    <col min="12042" max="12049" width="17.42578125" customWidth="1"/>
    <col min="12289" max="12289" width="7.28515625" customWidth="1"/>
    <col min="12290" max="12290" width="62.140625" customWidth="1"/>
    <col min="12291" max="12291" width="22.28515625" customWidth="1"/>
    <col min="12292" max="12292" width="18.5703125" customWidth="1"/>
    <col min="12293" max="12293" width="20" customWidth="1"/>
    <col min="12294" max="12294" width="17.42578125" customWidth="1"/>
    <col min="12295" max="12295" width="19.7109375" customWidth="1"/>
    <col min="12296" max="12296" width="17.42578125" customWidth="1"/>
    <col min="12297" max="12297" width="22.7109375" customWidth="1"/>
    <col min="12298" max="12305" width="17.42578125" customWidth="1"/>
    <col min="12545" max="12545" width="7.28515625" customWidth="1"/>
    <col min="12546" max="12546" width="62.140625" customWidth="1"/>
    <col min="12547" max="12547" width="22.28515625" customWidth="1"/>
    <col min="12548" max="12548" width="18.5703125" customWidth="1"/>
    <col min="12549" max="12549" width="20" customWidth="1"/>
    <col min="12550" max="12550" width="17.42578125" customWidth="1"/>
    <col min="12551" max="12551" width="19.7109375" customWidth="1"/>
    <col min="12552" max="12552" width="17.42578125" customWidth="1"/>
    <col min="12553" max="12553" width="22.7109375" customWidth="1"/>
    <col min="12554" max="12561" width="17.42578125" customWidth="1"/>
    <col min="12801" max="12801" width="7.28515625" customWidth="1"/>
    <col min="12802" max="12802" width="62.140625" customWidth="1"/>
    <col min="12803" max="12803" width="22.28515625" customWidth="1"/>
    <col min="12804" max="12804" width="18.5703125" customWidth="1"/>
    <col min="12805" max="12805" width="20" customWidth="1"/>
    <col min="12806" max="12806" width="17.42578125" customWidth="1"/>
    <col min="12807" max="12807" width="19.7109375" customWidth="1"/>
    <col min="12808" max="12808" width="17.42578125" customWidth="1"/>
    <col min="12809" max="12809" width="22.7109375" customWidth="1"/>
    <col min="12810" max="12817" width="17.42578125" customWidth="1"/>
    <col min="13057" max="13057" width="7.28515625" customWidth="1"/>
    <col min="13058" max="13058" width="62.140625" customWidth="1"/>
    <col min="13059" max="13059" width="22.28515625" customWidth="1"/>
    <col min="13060" max="13060" width="18.5703125" customWidth="1"/>
    <col min="13061" max="13061" width="20" customWidth="1"/>
    <col min="13062" max="13062" width="17.42578125" customWidth="1"/>
    <col min="13063" max="13063" width="19.7109375" customWidth="1"/>
    <col min="13064" max="13064" width="17.42578125" customWidth="1"/>
    <col min="13065" max="13065" width="22.7109375" customWidth="1"/>
    <col min="13066" max="13073" width="17.42578125" customWidth="1"/>
    <col min="13313" max="13313" width="7.28515625" customWidth="1"/>
    <col min="13314" max="13314" width="62.140625" customWidth="1"/>
    <col min="13315" max="13315" width="22.28515625" customWidth="1"/>
    <col min="13316" max="13316" width="18.5703125" customWidth="1"/>
    <col min="13317" max="13317" width="20" customWidth="1"/>
    <col min="13318" max="13318" width="17.42578125" customWidth="1"/>
    <col min="13319" max="13319" width="19.7109375" customWidth="1"/>
    <col min="13320" max="13320" width="17.42578125" customWidth="1"/>
    <col min="13321" max="13321" width="22.7109375" customWidth="1"/>
    <col min="13322" max="13329" width="17.42578125" customWidth="1"/>
    <col min="13569" max="13569" width="7.28515625" customWidth="1"/>
    <col min="13570" max="13570" width="62.140625" customWidth="1"/>
    <col min="13571" max="13571" width="22.28515625" customWidth="1"/>
    <col min="13572" max="13572" width="18.5703125" customWidth="1"/>
    <col min="13573" max="13573" width="20" customWidth="1"/>
    <col min="13574" max="13574" width="17.42578125" customWidth="1"/>
    <col min="13575" max="13575" width="19.7109375" customWidth="1"/>
    <col min="13576" max="13576" width="17.42578125" customWidth="1"/>
    <col min="13577" max="13577" width="22.7109375" customWidth="1"/>
    <col min="13578" max="13585" width="17.42578125" customWidth="1"/>
    <col min="13825" max="13825" width="7.28515625" customWidth="1"/>
    <col min="13826" max="13826" width="62.140625" customWidth="1"/>
    <col min="13827" max="13827" width="22.28515625" customWidth="1"/>
    <col min="13828" max="13828" width="18.5703125" customWidth="1"/>
    <col min="13829" max="13829" width="20" customWidth="1"/>
    <col min="13830" max="13830" width="17.42578125" customWidth="1"/>
    <col min="13831" max="13831" width="19.7109375" customWidth="1"/>
    <col min="13832" max="13832" width="17.42578125" customWidth="1"/>
    <col min="13833" max="13833" width="22.7109375" customWidth="1"/>
    <col min="13834" max="13841" width="17.42578125" customWidth="1"/>
    <col min="14081" max="14081" width="7.28515625" customWidth="1"/>
    <col min="14082" max="14082" width="62.140625" customWidth="1"/>
    <col min="14083" max="14083" width="22.28515625" customWidth="1"/>
    <col min="14084" max="14084" width="18.5703125" customWidth="1"/>
    <col min="14085" max="14085" width="20" customWidth="1"/>
    <col min="14086" max="14086" width="17.42578125" customWidth="1"/>
    <col min="14087" max="14087" width="19.7109375" customWidth="1"/>
    <col min="14088" max="14088" width="17.42578125" customWidth="1"/>
    <col min="14089" max="14089" width="22.7109375" customWidth="1"/>
    <col min="14090" max="14097" width="17.42578125" customWidth="1"/>
    <col min="14337" max="14337" width="7.28515625" customWidth="1"/>
    <col min="14338" max="14338" width="62.140625" customWidth="1"/>
    <col min="14339" max="14339" width="22.28515625" customWidth="1"/>
    <col min="14340" max="14340" width="18.5703125" customWidth="1"/>
    <col min="14341" max="14341" width="20" customWidth="1"/>
    <col min="14342" max="14342" width="17.42578125" customWidth="1"/>
    <col min="14343" max="14343" width="19.7109375" customWidth="1"/>
    <col min="14344" max="14344" width="17.42578125" customWidth="1"/>
    <col min="14345" max="14345" width="22.7109375" customWidth="1"/>
    <col min="14346" max="14353" width="17.42578125" customWidth="1"/>
    <col min="14593" max="14593" width="7.28515625" customWidth="1"/>
    <col min="14594" max="14594" width="62.140625" customWidth="1"/>
    <col min="14595" max="14595" width="22.28515625" customWidth="1"/>
    <col min="14596" max="14596" width="18.5703125" customWidth="1"/>
    <col min="14597" max="14597" width="20" customWidth="1"/>
    <col min="14598" max="14598" width="17.42578125" customWidth="1"/>
    <col min="14599" max="14599" width="19.7109375" customWidth="1"/>
    <col min="14600" max="14600" width="17.42578125" customWidth="1"/>
    <col min="14601" max="14601" width="22.7109375" customWidth="1"/>
    <col min="14602" max="14609" width="17.42578125" customWidth="1"/>
    <col min="14849" max="14849" width="7.28515625" customWidth="1"/>
    <col min="14850" max="14850" width="62.140625" customWidth="1"/>
    <col min="14851" max="14851" width="22.28515625" customWidth="1"/>
    <col min="14852" max="14852" width="18.5703125" customWidth="1"/>
    <col min="14853" max="14853" width="20" customWidth="1"/>
    <col min="14854" max="14854" width="17.42578125" customWidth="1"/>
    <col min="14855" max="14855" width="19.7109375" customWidth="1"/>
    <col min="14856" max="14856" width="17.42578125" customWidth="1"/>
    <col min="14857" max="14857" width="22.7109375" customWidth="1"/>
    <col min="14858" max="14865" width="17.42578125" customWidth="1"/>
    <col min="15105" max="15105" width="7.28515625" customWidth="1"/>
    <col min="15106" max="15106" width="62.140625" customWidth="1"/>
    <col min="15107" max="15107" width="22.28515625" customWidth="1"/>
    <col min="15108" max="15108" width="18.5703125" customWidth="1"/>
    <col min="15109" max="15109" width="20" customWidth="1"/>
    <col min="15110" max="15110" width="17.42578125" customWidth="1"/>
    <col min="15111" max="15111" width="19.7109375" customWidth="1"/>
    <col min="15112" max="15112" width="17.42578125" customWidth="1"/>
    <col min="15113" max="15113" width="22.7109375" customWidth="1"/>
    <col min="15114" max="15121" width="17.42578125" customWidth="1"/>
    <col min="15361" max="15361" width="7.28515625" customWidth="1"/>
    <col min="15362" max="15362" width="62.140625" customWidth="1"/>
    <col min="15363" max="15363" width="22.28515625" customWidth="1"/>
    <col min="15364" max="15364" width="18.5703125" customWidth="1"/>
    <col min="15365" max="15365" width="20" customWidth="1"/>
    <col min="15366" max="15366" width="17.42578125" customWidth="1"/>
    <col min="15367" max="15367" width="19.7109375" customWidth="1"/>
    <col min="15368" max="15368" width="17.42578125" customWidth="1"/>
    <col min="15369" max="15369" width="22.7109375" customWidth="1"/>
    <col min="15370" max="15377" width="17.42578125" customWidth="1"/>
    <col min="15617" max="15617" width="7.28515625" customWidth="1"/>
    <col min="15618" max="15618" width="62.140625" customWidth="1"/>
    <col min="15619" max="15619" width="22.28515625" customWidth="1"/>
    <col min="15620" max="15620" width="18.5703125" customWidth="1"/>
    <col min="15621" max="15621" width="20" customWidth="1"/>
    <col min="15622" max="15622" width="17.42578125" customWidth="1"/>
    <col min="15623" max="15623" width="19.7109375" customWidth="1"/>
    <col min="15624" max="15624" width="17.42578125" customWidth="1"/>
    <col min="15625" max="15625" width="22.7109375" customWidth="1"/>
    <col min="15626" max="15633" width="17.42578125" customWidth="1"/>
    <col min="15873" max="15873" width="7.28515625" customWidth="1"/>
    <col min="15874" max="15874" width="62.140625" customWidth="1"/>
    <col min="15875" max="15875" width="22.28515625" customWidth="1"/>
    <col min="15876" max="15876" width="18.5703125" customWidth="1"/>
    <col min="15877" max="15877" width="20" customWidth="1"/>
    <col min="15878" max="15878" width="17.42578125" customWidth="1"/>
    <col min="15879" max="15879" width="19.7109375" customWidth="1"/>
    <col min="15880" max="15880" width="17.42578125" customWidth="1"/>
    <col min="15881" max="15881" width="22.7109375" customWidth="1"/>
    <col min="15882" max="15889" width="17.42578125" customWidth="1"/>
    <col min="16129" max="16129" width="7.28515625" customWidth="1"/>
    <col min="16130" max="16130" width="62.140625" customWidth="1"/>
    <col min="16131" max="16131" width="22.28515625" customWidth="1"/>
    <col min="16132" max="16132" width="18.5703125" customWidth="1"/>
    <col min="16133" max="16133" width="20" customWidth="1"/>
    <col min="16134" max="16134" width="17.42578125" customWidth="1"/>
    <col min="16135" max="16135" width="19.7109375" customWidth="1"/>
    <col min="16136" max="16136" width="17.42578125" customWidth="1"/>
    <col min="16137" max="16137" width="22.7109375" customWidth="1"/>
    <col min="16138" max="16145" width="17.42578125" customWidth="1"/>
  </cols>
  <sheetData>
    <row r="1" spans="1:17" ht="18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6"/>
    </row>
    <row r="2" spans="1:17" ht="18" x14ac:dyDescent="0.25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9"/>
    </row>
    <row r="3" spans="1:17" ht="18" x14ac:dyDescent="0.25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8" x14ac:dyDescent="0.25">
      <c r="A4" s="107" t="s">
        <v>186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</row>
    <row r="5" spans="1:17" ht="18.75" thickBot="1" x14ac:dyDescent="0.3">
      <c r="A5" s="101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3"/>
    </row>
    <row r="6" spans="1:17" ht="75.75" thickBot="1" x14ac:dyDescent="0.3">
      <c r="A6" s="13" t="s">
        <v>4</v>
      </c>
      <c r="B6" s="14" t="s">
        <v>5</v>
      </c>
      <c r="C6" s="13" t="s">
        <v>181</v>
      </c>
      <c r="D6" s="15" t="s">
        <v>7</v>
      </c>
      <c r="E6" s="16" t="s">
        <v>8</v>
      </c>
      <c r="F6" s="13" t="s">
        <v>9</v>
      </c>
      <c r="G6" s="15" t="s">
        <v>10</v>
      </c>
      <c r="H6" s="13" t="s">
        <v>11</v>
      </c>
      <c r="I6" s="17" t="s">
        <v>12</v>
      </c>
      <c r="J6" s="18" t="s">
        <v>13</v>
      </c>
      <c r="K6" s="13" t="s">
        <v>14</v>
      </c>
      <c r="L6" s="15" t="s">
        <v>15</v>
      </c>
      <c r="M6" s="13" t="s">
        <v>16</v>
      </c>
      <c r="N6" s="13" t="s">
        <v>17</v>
      </c>
      <c r="O6" s="18" t="s">
        <v>18</v>
      </c>
      <c r="P6" s="15" t="s">
        <v>19</v>
      </c>
      <c r="Q6" s="13" t="s">
        <v>20</v>
      </c>
    </row>
    <row r="7" spans="1:17" ht="20.100000000000001" customHeight="1" x14ac:dyDescent="0.25">
      <c r="A7" s="22"/>
      <c r="B7" s="23" t="s">
        <v>21</v>
      </c>
      <c r="C7" s="24">
        <f>SUM(C8+C22+C63+C97+C106)</f>
        <v>2756110</v>
      </c>
      <c r="D7" s="25">
        <f>D22+D63+D97+D106+D8</f>
        <v>-8804</v>
      </c>
      <c r="E7" s="24">
        <f>SUM(E8+E22+E63+E97+E106)</f>
        <v>2756110</v>
      </c>
      <c r="F7" s="24">
        <f>SUM(F8+F22+F63+F97+F106)</f>
        <v>2028533</v>
      </c>
      <c r="G7" s="25">
        <f>+G22</f>
        <v>2995.3</v>
      </c>
      <c r="H7" s="24">
        <f>+H8+H22+H63+H97+H106</f>
        <v>134661.26</v>
      </c>
      <c r="I7" s="24">
        <f>+I8+I22+I63+I97+I106</f>
        <v>1308978.6300000001</v>
      </c>
      <c r="J7" s="24">
        <f>F7-I7+G7</f>
        <v>722549.66999999993</v>
      </c>
      <c r="K7" s="26">
        <f>SUM(E7-I7)</f>
        <v>1447131.3699999999</v>
      </c>
      <c r="L7" s="24">
        <f>SUM(E7-F7)</f>
        <v>727577</v>
      </c>
      <c r="M7" s="24">
        <f>+M8+M22+M63+M97+M106</f>
        <v>552868.66</v>
      </c>
      <c r="N7" s="27">
        <f>SUM(I7-M7)</f>
        <v>756109.97000000009</v>
      </c>
      <c r="O7" s="28">
        <f>SUM(I7/F7*100%)</f>
        <v>0.64528337966402327</v>
      </c>
      <c r="P7" s="3">
        <f>SUM(H7/E7)</f>
        <v>4.8859174706379647E-2</v>
      </c>
      <c r="Q7" s="29">
        <f>SUM(I7/E7*100%)</f>
        <v>0.47493700541705525</v>
      </c>
    </row>
    <row r="8" spans="1:17" ht="20.100000000000001" customHeight="1" x14ac:dyDescent="0.25">
      <c r="A8" s="30"/>
      <c r="B8" s="31" t="s">
        <v>22</v>
      </c>
      <c r="C8" s="32">
        <f>SUM(C9:C20)</f>
        <v>1614586</v>
      </c>
      <c r="D8" s="33">
        <f>SUM(D9:D20)</f>
        <v>0</v>
      </c>
      <c r="E8" s="34">
        <f>SUM(E9:E20)</f>
        <v>1614636</v>
      </c>
      <c r="F8" s="32">
        <f>SUM(F9:F20)</f>
        <v>1076454</v>
      </c>
      <c r="G8" s="33">
        <v>0</v>
      </c>
      <c r="H8" s="32">
        <f>SUM(H9:H20)</f>
        <v>86589.42</v>
      </c>
      <c r="I8" s="33">
        <f>SUM(I9:I20)</f>
        <v>873261.2300000001</v>
      </c>
      <c r="J8" s="27">
        <f>F8-I8</f>
        <v>203192.7699999999</v>
      </c>
      <c r="K8" s="26">
        <f>SUM(E8-I8)</f>
        <v>741374.7699999999</v>
      </c>
      <c r="L8" s="27">
        <f t="shared" ref="L8:L20" si="0">SUM(E8-F8)</f>
        <v>538182</v>
      </c>
      <c r="M8" s="32">
        <f>SUM(M9:M20)</f>
        <v>232777.02000000002</v>
      </c>
      <c r="N8" s="27">
        <f>SUM(I8-M8)</f>
        <v>640484.21000000008</v>
      </c>
      <c r="O8" s="35">
        <f>SUM(I8/F8*100%)</f>
        <v>0.81123878029158714</v>
      </c>
      <c r="P8" s="3">
        <f>SUM(H8/E8)</f>
        <v>5.3627826952947905E-2</v>
      </c>
      <c r="Q8" s="29">
        <f>SUM(I8/E8*100%)</f>
        <v>0.54084092637597581</v>
      </c>
    </row>
    <row r="9" spans="1:17" ht="20.100000000000001" customHeight="1" x14ac:dyDescent="0.25">
      <c r="A9" s="36" t="s">
        <v>23</v>
      </c>
      <c r="B9" s="37" t="s">
        <v>24</v>
      </c>
      <c r="C9" s="38">
        <v>1301785</v>
      </c>
      <c r="D9" s="1">
        <v>-100000</v>
      </c>
      <c r="E9" s="39">
        <f>SUM(C9+D9)</f>
        <v>1201785</v>
      </c>
      <c r="F9" s="38">
        <v>767857</v>
      </c>
      <c r="G9" s="1">
        <v>0</v>
      </c>
      <c r="H9" s="38">
        <v>70620</v>
      </c>
      <c r="I9" s="1">
        <v>707240</v>
      </c>
      <c r="J9" s="40">
        <f>F9-I9</f>
        <v>60617</v>
      </c>
      <c r="K9" s="41">
        <f>SUM(E9-I9)</f>
        <v>494545</v>
      </c>
      <c r="L9" s="40">
        <f t="shared" si="0"/>
        <v>433928</v>
      </c>
      <c r="M9" s="38">
        <v>132520.09</v>
      </c>
      <c r="N9" s="40">
        <f t="shared" ref="N9:N20" si="1">SUM(I9-M9)</f>
        <v>574719.91</v>
      </c>
      <c r="O9" s="42">
        <f t="shared" ref="O9:O19" si="2">SUM(I9/F9*100%)</f>
        <v>0.92105691554547264</v>
      </c>
      <c r="P9" s="3">
        <f t="shared" ref="P9:P19" si="3">SUM(H9/E9)</f>
        <v>5.8762590646413461E-2</v>
      </c>
      <c r="Q9" s="29">
        <f t="shared" ref="Q9:Q20" si="4">SUM(I9/E9*100%)</f>
        <v>0.58849128587892174</v>
      </c>
    </row>
    <row r="10" spans="1:17" ht="20.100000000000001" customHeight="1" x14ac:dyDescent="0.25">
      <c r="A10" s="36" t="s">
        <v>25</v>
      </c>
      <c r="B10" s="37" t="s">
        <v>26</v>
      </c>
      <c r="C10" s="38">
        <v>54000</v>
      </c>
      <c r="D10" s="1"/>
      <c r="E10" s="39">
        <f t="shared" ref="E10:E16" si="5">SUM(C10+D10)</f>
        <v>54000</v>
      </c>
      <c r="F10" s="38">
        <v>36000</v>
      </c>
      <c r="G10" s="1">
        <v>0</v>
      </c>
      <c r="H10" s="38">
        <v>4000</v>
      </c>
      <c r="I10" s="43">
        <v>33500</v>
      </c>
      <c r="J10" s="40">
        <f t="shared" ref="J10:J20" si="6">F10-I10</f>
        <v>2500</v>
      </c>
      <c r="K10" s="41">
        <f t="shared" ref="K10:K15" si="7">SUM(E10-I10)</f>
        <v>20500</v>
      </c>
      <c r="L10" s="40">
        <f t="shared" si="0"/>
        <v>18000</v>
      </c>
      <c r="M10" s="44">
        <v>5258.41</v>
      </c>
      <c r="N10" s="40">
        <f t="shared" si="1"/>
        <v>28241.59</v>
      </c>
      <c r="O10" s="42">
        <f t="shared" si="2"/>
        <v>0.93055555555555558</v>
      </c>
      <c r="P10" s="3">
        <f t="shared" si="3"/>
        <v>7.407407407407407E-2</v>
      </c>
      <c r="Q10" s="29">
        <f t="shared" si="4"/>
        <v>0.62037037037037035</v>
      </c>
    </row>
    <row r="11" spans="1:17" ht="20.100000000000001" customHeight="1" x14ac:dyDescent="0.25">
      <c r="A11" s="45" t="s">
        <v>170</v>
      </c>
      <c r="B11" s="37" t="s">
        <v>27</v>
      </c>
      <c r="C11" s="38">
        <v>36850</v>
      </c>
      <c r="D11" s="1"/>
      <c r="E11" s="39">
        <f t="shared" si="5"/>
        <v>36850</v>
      </c>
      <c r="F11" s="38">
        <v>24568</v>
      </c>
      <c r="G11" s="1">
        <v>0</v>
      </c>
      <c r="H11" s="46">
        <v>0</v>
      </c>
      <c r="I11" s="43">
        <v>16337.76</v>
      </c>
      <c r="J11" s="40">
        <f t="shared" si="6"/>
        <v>8230.24</v>
      </c>
      <c r="K11" s="41">
        <f t="shared" si="7"/>
        <v>20512.239999999998</v>
      </c>
      <c r="L11" s="40">
        <f t="shared" si="0"/>
        <v>12282</v>
      </c>
      <c r="M11" s="44">
        <v>787.05</v>
      </c>
      <c r="N11" s="40">
        <f t="shared" si="1"/>
        <v>15550.710000000001</v>
      </c>
      <c r="O11" s="42">
        <f t="shared" si="2"/>
        <v>0.66500162813415831</v>
      </c>
      <c r="P11" s="3">
        <f t="shared" si="3"/>
        <v>0</v>
      </c>
      <c r="Q11" s="29">
        <f t="shared" si="4"/>
        <v>0.44335848032564451</v>
      </c>
    </row>
    <row r="12" spans="1:17" ht="20.100000000000001" customHeight="1" x14ac:dyDescent="0.25">
      <c r="A12" s="36" t="s">
        <v>28</v>
      </c>
      <c r="B12" s="37" t="s">
        <v>29</v>
      </c>
      <c r="C12" s="38">
        <v>170046</v>
      </c>
      <c r="D12" s="1"/>
      <c r="E12" s="39">
        <v>170046</v>
      </c>
      <c r="F12" s="38">
        <v>113368</v>
      </c>
      <c r="G12" s="1">
        <v>0</v>
      </c>
      <c r="H12" s="38">
        <v>9140.9599999999991</v>
      </c>
      <c r="I12" s="43">
        <v>72614.460000000006</v>
      </c>
      <c r="J12" s="40">
        <f t="shared" si="6"/>
        <v>40753.539999999994</v>
      </c>
      <c r="K12" s="41">
        <f t="shared" si="7"/>
        <v>97431.54</v>
      </c>
      <c r="L12" s="40">
        <f t="shared" si="0"/>
        <v>56678</v>
      </c>
      <c r="M12" s="44">
        <v>72369.460000000006</v>
      </c>
      <c r="N12" s="40">
        <f t="shared" si="1"/>
        <v>245</v>
      </c>
      <c r="O12" s="42">
        <f t="shared" si="2"/>
        <v>0.64051989979535673</v>
      </c>
      <c r="P12" s="3">
        <f t="shared" si="3"/>
        <v>5.3755807252155292E-2</v>
      </c>
      <c r="Q12" s="29">
        <f t="shared" si="4"/>
        <v>0.42702833350975622</v>
      </c>
    </row>
    <row r="13" spans="1:17" ht="20.100000000000001" customHeight="1" x14ac:dyDescent="0.25">
      <c r="A13" s="36" t="s">
        <v>30</v>
      </c>
      <c r="B13" s="37" t="s">
        <v>31</v>
      </c>
      <c r="C13" s="38">
        <v>19527</v>
      </c>
      <c r="D13" s="1"/>
      <c r="E13" s="39">
        <v>19527</v>
      </c>
      <c r="F13" s="38">
        <v>13019</v>
      </c>
      <c r="G13" s="1">
        <v>0</v>
      </c>
      <c r="H13" s="38">
        <v>1059.3</v>
      </c>
      <c r="I13" s="43">
        <v>8310.17</v>
      </c>
      <c r="J13" s="40">
        <f t="shared" si="6"/>
        <v>4708.83</v>
      </c>
      <c r="K13" s="41">
        <f t="shared" si="7"/>
        <v>11216.83</v>
      </c>
      <c r="L13" s="40">
        <f t="shared" si="0"/>
        <v>6508</v>
      </c>
      <c r="M13" s="44">
        <v>8310.17</v>
      </c>
      <c r="N13" s="40">
        <f t="shared" si="1"/>
        <v>0</v>
      </c>
      <c r="O13" s="42">
        <f t="shared" si="2"/>
        <v>0.63831093017896923</v>
      </c>
      <c r="P13" s="3">
        <f t="shared" si="3"/>
        <v>5.4247964357044091E-2</v>
      </c>
      <c r="Q13" s="29">
        <f t="shared" si="4"/>
        <v>0.42557330875198446</v>
      </c>
    </row>
    <row r="14" spans="1:17" ht="20.100000000000001" customHeight="1" x14ac:dyDescent="0.25">
      <c r="A14" s="36" t="s">
        <v>32</v>
      </c>
      <c r="B14" s="37" t="s">
        <v>33</v>
      </c>
      <c r="C14" s="38">
        <v>28472</v>
      </c>
      <c r="D14" s="1"/>
      <c r="E14" s="39">
        <v>28472</v>
      </c>
      <c r="F14" s="38">
        <v>18984</v>
      </c>
      <c r="G14" s="1">
        <v>0</v>
      </c>
      <c r="H14" s="38">
        <v>1567.02</v>
      </c>
      <c r="I14" s="43">
        <v>12149.55</v>
      </c>
      <c r="J14" s="40">
        <f t="shared" si="6"/>
        <v>6834.4500000000007</v>
      </c>
      <c r="K14" s="41">
        <f t="shared" si="7"/>
        <v>16322.45</v>
      </c>
      <c r="L14" s="40">
        <f t="shared" si="0"/>
        <v>9488</v>
      </c>
      <c r="M14" s="44">
        <v>12107.55</v>
      </c>
      <c r="N14" s="40">
        <f t="shared" si="1"/>
        <v>42</v>
      </c>
      <c r="O14" s="42">
        <f t="shared" si="2"/>
        <v>0.63998893805309731</v>
      </c>
      <c r="P14" s="3">
        <f t="shared" si="3"/>
        <v>5.503722955886485E-2</v>
      </c>
      <c r="Q14" s="29">
        <f t="shared" si="4"/>
        <v>0.42671923293059844</v>
      </c>
    </row>
    <row r="15" spans="1:17" ht="20.100000000000001" customHeight="1" x14ac:dyDescent="0.25">
      <c r="A15" s="36" t="s">
        <v>34</v>
      </c>
      <c r="B15" s="37" t="s">
        <v>35</v>
      </c>
      <c r="C15" s="38">
        <v>3906</v>
      </c>
      <c r="D15" s="1"/>
      <c r="E15" s="39">
        <v>3906</v>
      </c>
      <c r="F15" s="38">
        <v>2608</v>
      </c>
      <c r="G15" s="1">
        <v>0</v>
      </c>
      <c r="H15" s="38">
        <v>202.14</v>
      </c>
      <c r="I15" s="43">
        <v>1424.29</v>
      </c>
      <c r="J15" s="40">
        <f t="shared" si="6"/>
        <v>1183.71</v>
      </c>
      <c r="K15" s="41">
        <f t="shared" si="7"/>
        <v>2481.71</v>
      </c>
      <c r="L15" s="40">
        <f t="shared" si="0"/>
        <v>1298</v>
      </c>
      <c r="M15" s="44">
        <v>1424.29</v>
      </c>
      <c r="N15" s="40">
        <f t="shared" si="1"/>
        <v>0</v>
      </c>
      <c r="O15" s="42">
        <f t="shared" si="2"/>
        <v>0.54612346625766872</v>
      </c>
      <c r="P15" s="3">
        <f t="shared" si="3"/>
        <v>5.1751152073732716E-2</v>
      </c>
      <c r="Q15" s="29">
        <f t="shared" si="4"/>
        <v>0.36464157706093187</v>
      </c>
    </row>
    <row r="16" spans="1:17" ht="20.100000000000001" customHeight="1" x14ac:dyDescent="0.25">
      <c r="A16" s="47" t="s">
        <v>36</v>
      </c>
      <c r="B16" s="37" t="s">
        <v>37</v>
      </c>
      <c r="C16" s="38">
        <v>0</v>
      </c>
      <c r="D16" s="1">
        <v>9700</v>
      </c>
      <c r="E16" s="39">
        <f t="shared" si="5"/>
        <v>9700</v>
      </c>
      <c r="F16" s="38">
        <v>9700</v>
      </c>
      <c r="G16" s="1">
        <v>0</v>
      </c>
      <c r="H16" s="38">
        <v>0</v>
      </c>
      <c r="I16" s="43">
        <v>5130</v>
      </c>
      <c r="J16" s="40">
        <f t="shared" si="6"/>
        <v>4570</v>
      </c>
      <c r="K16" s="41">
        <f>SUM(E16-I16)</f>
        <v>4570</v>
      </c>
      <c r="L16" s="40">
        <f t="shared" si="0"/>
        <v>0</v>
      </c>
      <c r="M16" s="44">
        <v>0</v>
      </c>
      <c r="N16" s="40">
        <f t="shared" si="1"/>
        <v>5130</v>
      </c>
      <c r="O16" s="42">
        <f t="shared" si="2"/>
        <v>0.52886597938144331</v>
      </c>
      <c r="P16" s="3">
        <f t="shared" si="3"/>
        <v>0</v>
      </c>
      <c r="Q16" s="29">
        <f t="shared" si="4"/>
        <v>0.52886597938144331</v>
      </c>
    </row>
    <row r="17" spans="1:17" ht="20.100000000000001" customHeight="1" x14ac:dyDescent="0.25">
      <c r="A17" s="47" t="s">
        <v>182</v>
      </c>
      <c r="B17" s="37" t="s">
        <v>183</v>
      </c>
      <c r="C17" s="38">
        <v>0</v>
      </c>
      <c r="D17" s="1">
        <v>300</v>
      </c>
      <c r="E17" s="39">
        <v>350</v>
      </c>
      <c r="F17" s="38">
        <v>350</v>
      </c>
      <c r="G17" s="1">
        <v>0</v>
      </c>
      <c r="H17" s="38">
        <v>0</v>
      </c>
      <c r="I17" s="43">
        <v>0</v>
      </c>
      <c r="J17" s="40">
        <f t="shared" si="6"/>
        <v>350</v>
      </c>
      <c r="K17" s="41"/>
      <c r="L17" s="40">
        <v>0</v>
      </c>
      <c r="M17" s="44">
        <v>0</v>
      </c>
      <c r="N17" s="40">
        <f t="shared" si="1"/>
        <v>0</v>
      </c>
      <c r="O17" s="42">
        <f t="shared" si="2"/>
        <v>0</v>
      </c>
      <c r="P17" s="3"/>
      <c r="Q17" s="29">
        <f t="shared" si="4"/>
        <v>0</v>
      </c>
    </row>
    <row r="18" spans="1:17" ht="20.100000000000001" customHeight="1" x14ac:dyDescent="0.25">
      <c r="A18" s="47" t="s">
        <v>38</v>
      </c>
      <c r="B18" s="37" t="s">
        <v>39</v>
      </c>
      <c r="C18" s="38">
        <v>0</v>
      </c>
      <c r="D18" s="1">
        <v>2000</v>
      </c>
      <c r="E18" s="39">
        <v>2000</v>
      </c>
      <c r="F18" s="38">
        <v>2000</v>
      </c>
      <c r="G18" s="1">
        <v>0</v>
      </c>
      <c r="H18" s="38">
        <v>0</v>
      </c>
      <c r="I18" s="43">
        <v>0</v>
      </c>
      <c r="J18" s="40">
        <f t="shared" si="6"/>
        <v>2000</v>
      </c>
      <c r="K18" s="41">
        <f>SUM(E18-I18)</f>
        <v>2000</v>
      </c>
      <c r="L18" s="40">
        <f t="shared" si="0"/>
        <v>0</v>
      </c>
      <c r="M18" s="44">
        <v>0</v>
      </c>
      <c r="N18" s="40">
        <f t="shared" si="1"/>
        <v>0</v>
      </c>
      <c r="O18" s="42">
        <f t="shared" si="2"/>
        <v>0</v>
      </c>
      <c r="P18" s="3">
        <f t="shared" si="3"/>
        <v>0</v>
      </c>
      <c r="Q18" s="29">
        <f t="shared" si="4"/>
        <v>0</v>
      </c>
    </row>
    <row r="19" spans="1:17" ht="20.100000000000001" customHeight="1" x14ac:dyDescent="0.25">
      <c r="A19" s="47" t="s">
        <v>184</v>
      </c>
      <c r="B19" s="37" t="s">
        <v>185</v>
      </c>
      <c r="C19" s="38">
        <v>0</v>
      </c>
      <c r="D19" s="1">
        <v>80000</v>
      </c>
      <c r="E19" s="39">
        <v>80000</v>
      </c>
      <c r="F19" s="38">
        <v>80000</v>
      </c>
      <c r="G19" s="1">
        <v>0</v>
      </c>
      <c r="H19" s="38">
        <v>0</v>
      </c>
      <c r="I19" s="43">
        <v>15726.5</v>
      </c>
      <c r="J19" s="40">
        <f t="shared" si="6"/>
        <v>64273.5</v>
      </c>
      <c r="K19" s="41">
        <f>SUM(E19-I19)</f>
        <v>64273.5</v>
      </c>
      <c r="L19" s="40">
        <f t="shared" si="0"/>
        <v>0</v>
      </c>
      <c r="M19" s="44">
        <v>0</v>
      </c>
      <c r="N19" s="40">
        <f t="shared" si="1"/>
        <v>15726.5</v>
      </c>
      <c r="O19" s="42">
        <f t="shared" si="2"/>
        <v>0.19658125000000001</v>
      </c>
      <c r="P19" s="3">
        <f t="shared" si="3"/>
        <v>0</v>
      </c>
      <c r="Q19" s="29">
        <f t="shared" si="4"/>
        <v>0.19658125000000001</v>
      </c>
    </row>
    <row r="20" spans="1:17" ht="20.100000000000001" customHeight="1" x14ac:dyDescent="0.25">
      <c r="A20" s="47" t="s">
        <v>40</v>
      </c>
      <c r="B20" s="37" t="s">
        <v>41</v>
      </c>
      <c r="C20" s="38">
        <v>0</v>
      </c>
      <c r="D20" s="1">
        <v>8000</v>
      </c>
      <c r="E20" s="39">
        <v>8000</v>
      </c>
      <c r="F20" s="38">
        <v>8000</v>
      </c>
      <c r="G20" s="1">
        <v>0</v>
      </c>
      <c r="H20" s="38">
        <v>0</v>
      </c>
      <c r="I20" s="43">
        <v>828.5</v>
      </c>
      <c r="J20" s="40">
        <f t="shared" si="6"/>
        <v>7171.5</v>
      </c>
      <c r="K20" s="41">
        <f>SUM(E20-I20)</f>
        <v>7171.5</v>
      </c>
      <c r="L20" s="40">
        <f t="shared" si="0"/>
        <v>0</v>
      </c>
      <c r="M20" s="44">
        <v>0</v>
      </c>
      <c r="N20" s="40">
        <f t="shared" si="1"/>
        <v>828.5</v>
      </c>
      <c r="O20" s="42">
        <v>0</v>
      </c>
      <c r="P20" s="3">
        <v>0</v>
      </c>
      <c r="Q20" s="29">
        <f t="shared" si="4"/>
        <v>0.1035625</v>
      </c>
    </row>
    <row r="21" spans="1:17" ht="20.100000000000001" customHeight="1" x14ac:dyDescent="0.25">
      <c r="A21" s="47"/>
      <c r="B21" s="37"/>
      <c r="C21" s="38"/>
      <c r="D21" s="1"/>
      <c r="E21" s="39"/>
      <c r="F21" s="38"/>
      <c r="G21" s="39"/>
      <c r="H21" s="38"/>
      <c r="I21" s="43"/>
      <c r="J21" s="40"/>
      <c r="K21" s="26"/>
      <c r="L21" s="2"/>
      <c r="M21" s="44"/>
      <c r="N21" s="40"/>
      <c r="O21" s="48"/>
      <c r="P21" s="3"/>
      <c r="Q21" s="49"/>
    </row>
    <row r="22" spans="1:17" ht="20.100000000000001" customHeight="1" x14ac:dyDescent="0.25">
      <c r="A22" s="50"/>
      <c r="B22" s="31" t="s">
        <v>42</v>
      </c>
      <c r="C22" s="27">
        <f>SUM(C23:C53)</f>
        <v>538379</v>
      </c>
      <c r="D22" s="26">
        <f>SUM(D23:D46)</f>
        <v>8508</v>
      </c>
      <c r="E22" s="51">
        <f>SUM(E23:E54)</f>
        <v>583536</v>
      </c>
      <c r="F22" s="27">
        <f>SUM(F23:F54)</f>
        <v>477331</v>
      </c>
      <c r="G22" s="27">
        <f>SUM(G23:G54)</f>
        <v>2995.3</v>
      </c>
      <c r="H22" s="27">
        <f>SUM(H23:H54)</f>
        <v>48071.839999999997</v>
      </c>
      <c r="I22" s="26">
        <f>SUM(I23:I54)</f>
        <v>285292.92000000004</v>
      </c>
      <c r="J22" s="27">
        <f>SUM(F22-I22)+G22</f>
        <v>195033.37999999995</v>
      </c>
      <c r="K22" s="27">
        <f>SUM(E22-G22-I22)</f>
        <v>295247.77999999991</v>
      </c>
      <c r="L22" s="52">
        <f t="shared" ref="L22:L38" si="8">SUM(E22-F22)</f>
        <v>106205</v>
      </c>
      <c r="M22" s="27">
        <f>SUM(M23:M54)</f>
        <v>200981.50999999998</v>
      </c>
      <c r="N22" s="27">
        <f t="shared" ref="N22:N54" si="9">SUM(I22-M22)</f>
        <v>84311.410000000062</v>
      </c>
      <c r="O22" s="53">
        <f t="shared" ref="O22:O54" si="10">SUM(I22/F22*100%)</f>
        <v>0.5976836199618295</v>
      </c>
      <c r="P22" s="54">
        <f>SUM(H22/E22)</f>
        <v>8.2380247319788324E-2</v>
      </c>
      <c r="Q22" s="55">
        <f>SUM(I22/E22*100%)</f>
        <v>0.48890371802253851</v>
      </c>
    </row>
    <row r="23" spans="1:17" ht="20.100000000000001" customHeight="1" x14ac:dyDescent="0.25">
      <c r="A23" s="45" t="s">
        <v>43</v>
      </c>
      <c r="B23" s="37" t="s">
        <v>44</v>
      </c>
      <c r="C23" s="38">
        <v>174095</v>
      </c>
      <c r="D23" s="56">
        <v>-11982</v>
      </c>
      <c r="E23" s="39">
        <f t="shared" ref="E23:E36" si="11">SUM(C23+D23)</f>
        <v>162113</v>
      </c>
      <c r="F23" s="38">
        <v>140352</v>
      </c>
      <c r="G23" s="38">
        <v>2995.3</v>
      </c>
      <c r="H23" s="38">
        <v>45120</v>
      </c>
      <c r="I23" s="57">
        <v>103505.2</v>
      </c>
      <c r="J23" s="40">
        <f>F23-I23+H23+G23</f>
        <v>84962.1</v>
      </c>
      <c r="K23" s="41">
        <f>SUM(E23-I23)</f>
        <v>58607.8</v>
      </c>
      <c r="L23" s="2">
        <f t="shared" si="8"/>
        <v>21761</v>
      </c>
      <c r="M23" s="38">
        <v>55389.9</v>
      </c>
      <c r="N23" s="40">
        <f t="shared" si="9"/>
        <v>48115.299999999996</v>
      </c>
      <c r="O23" s="48">
        <f t="shared" si="10"/>
        <v>0.737468650250798</v>
      </c>
      <c r="P23" s="58">
        <f t="shared" ref="P23:P54" si="12">SUM(H23/E23)</f>
        <v>0.27832437867413473</v>
      </c>
      <c r="Q23" s="49">
        <f t="shared" ref="Q23:Q30" si="13">SUM(I23/E23*100%)</f>
        <v>0.63847563119552408</v>
      </c>
    </row>
    <row r="24" spans="1:17" ht="20.100000000000001" customHeight="1" x14ac:dyDescent="0.25">
      <c r="A24" s="45" t="s">
        <v>45</v>
      </c>
      <c r="B24" s="37" t="s">
        <v>46</v>
      </c>
      <c r="C24" s="38">
        <v>5000</v>
      </c>
      <c r="D24" s="56"/>
      <c r="E24" s="39">
        <f t="shared" si="11"/>
        <v>5000</v>
      </c>
      <c r="F24" s="38">
        <v>3332</v>
      </c>
      <c r="G24" s="38">
        <v>0</v>
      </c>
      <c r="H24" s="38">
        <v>0</v>
      </c>
      <c r="I24" s="57">
        <v>0</v>
      </c>
      <c r="J24" s="40">
        <f t="shared" ref="J24:J54" si="14">F24-I24+H24</f>
        <v>3332</v>
      </c>
      <c r="K24" s="41">
        <f t="shared" ref="K24:K54" si="15">SUM(E24-I24)</f>
        <v>5000</v>
      </c>
      <c r="L24" s="2">
        <f t="shared" si="8"/>
        <v>1668</v>
      </c>
      <c r="M24" s="38">
        <v>0</v>
      </c>
      <c r="N24" s="40">
        <f t="shared" si="9"/>
        <v>0</v>
      </c>
      <c r="O24" s="48">
        <f t="shared" si="10"/>
        <v>0</v>
      </c>
      <c r="P24" s="58">
        <f t="shared" si="12"/>
        <v>0</v>
      </c>
      <c r="Q24" s="49">
        <f t="shared" si="13"/>
        <v>0</v>
      </c>
    </row>
    <row r="25" spans="1:17" ht="20.100000000000001" customHeight="1" x14ac:dyDescent="0.25">
      <c r="A25" s="45" t="s">
        <v>47</v>
      </c>
      <c r="B25" s="37" t="s">
        <v>48</v>
      </c>
      <c r="C25" s="38">
        <v>5000</v>
      </c>
      <c r="D25" s="56"/>
      <c r="E25" s="39">
        <f t="shared" si="11"/>
        <v>5000</v>
      </c>
      <c r="F25" s="38">
        <v>3967</v>
      </c>
      <c r="G25" s="38">
        <v>0</v>
      </c>
      <c r="H25" s="38">
        <v>0</v>
      </c>
      <c r="I25" s="57">
        <v>2454.02</v>
      </c>
      <c r="J25" s="40">
        <f t="shared" si="14"/>
        <v>1512.98</v>
      </c>
      <c r="K25" s="41">
        <f t="shared" si="15"/>
        <v>2545.98</v>
      </c>
      <c r="L25" s="2">
        <f t="shared" si="8"/>
        <v>1033</v>
      </c>
      <c r="M25" s="38">
        <v>1491.02</v>
      </c>
      <c r="N25" s="40">
        <f>SUM(I25-M25)</f>
        <v>963</v>
      </c>
      <c r="O25" s="48">
        <f t="shared" si="10"/>
        <v>0.61860852029241242</v>
      </c>
      <c r="P25" s="58">
        <f t="shared" si="12"/>
        <v>0</v>
      </c>
      <c r="Q25" s="49">
        <f t="shared" si="13"/>
        <v>0.49080400000000002</v>
      </c>
    </row>
    <row r="26" spans="1:17" ht="20.100000000000001" customHeight="1" x14ac:dyDescent="0.25">
      <c r="A26" s="45" t="s">
        <v>49</v>
      </c>
      <c r="B26" s="37" t="s">
        <v>50</v>
      </c>
      <c r="C26" s="38">
        <v>3000</v>
      </c>
      <c r="D26" s="56"/>
      <c r="E26" s="39">
        <f t="shared" si="11"/>
        <v>3000</v>
      </c>
      <c r="F26" s="38">
        <v>2500</v>
      </c>
      <c r="G26" s="38">
        <v>0</v>
      </c>
      <c r="H26" s="38">
        <v>0</v>
      </c>
      <c r="I26" s="57">
        <v>1000</v>
      </c>
      <c r="J26" s="40">
        <f t="shared" si="14"/>
        <v>1500</v>
      </c>
      <c r="K26" s="41">
        <f t="shared" si="15"/>
        <v>2000</v>
      </c>
      <c r="L26" s="2">
        <f t="shared" si="8"/>
        <v>500</v>
      </c>
      <c r="M26" s="38">
        <v>0</v>
      </c>
      <c r="N26" s="40">
        <f t="shared" si="9"/>
        <v>1000</v>
      </c>
      <c r="O26" s="48">
        <f t="shared" si="10"/>
        <v>0.4</v>
      </c>
      <c r="P26" s="58">
        <f t="shared" si="12"/>
        <v>0</v>
      </c>
      <c r="Q26" s="49">
        <f t="shared" si="13"/>
        <v>0.33333333333333331</v>
      </c>
    </row>
    <row r="27" spans="1:17" ht="20.100000000000001" customHeight="1" x14ac:dyDescent="0.25">
      <c r="A27" s="45" t="s">
        <v>51</v>
      </c>
      <c r="B27" s="37" t="s">
        <v>52</v>
      </c>
      <c r="C27" s="38">
        <v>3000</v>
      </c>
      <c r="D27" s="56"/>
      <c r="E27" s="39">
        <f t="shared" si="11"/>
        <v>3000</v>
      </c>
      <c r="F27" s="38">
        <v>2250</v>
      </c>
      <c r="G27" s="38">
        <v>0</v>
      </c>
      <c r="H27" s="38">
        <v>13.09</v>
      </c>
      <c r="I27" s="57">
        <v>0</v>
      </c>
      <c r="J27" s="40">
        <f t="shared" si="14"/>
        <v>2263.09</v>
      </c>
      <c r="K27" s="41">
        <f t="shared" si="15"/>
        <v>3000</v>
      </c>
      <c r="L27" s="2">
        <f t="shared" si="8"/>
        <v>750</v>
      </c>
      <c r="M27" s="38">
        <v>0</v>
      </c>
      <c r="N27" s="40">
        <f t="shared" si="9"/>
        <v>0</v>
      </c>
      <c r="O27" s="48">
        <f t="shared" si="10"/>
        <v>0</v>
      </c>
      <c r="P27" s="58">
        <f t="shared" si="12"/>
        <v>4.3633333333333336E-3</v>
      </c>
      <c r="Q27" s="49">
        <f t="shared" si="13"/>
        <v>0</v>
      </c>
    </row>
    <row r="28" spans="1:17" ht="20.100000000000001" customHeight="1" x14ac:dyDescent="0.25">
      <c r="A28" s="45">
        <v>111</v>
      </c>
      <c r="B28" s="37" t="s">
        <v>53</v>
      </c>
      <c r="C28" s="38">
        <v>2000</v>
      </c>
      <c r="D28" s="56"/>
      <c r="E28" s="39">
        <f t="shared" si="11"/>
        <v>2000</v>
      </c>
      <c r="F28" s="38">
        <v>1600</v>
      </c>
      <c r="G28" s="38">
        <v>0</v>
      </c>
      <c r="H28" s="38">
        <v>12</v>
      </c>
      <c r="I28" s="57">
        <v>110.67</v>
      </c>
      <c r="J28" s="40">
        <f t="shared" si="14"/>
        <v>1501.33</v>
      </c>
      <c r="K28" s="41">
        <f t="shared" si="15"/>
        <v>1889.33</v>
      </c>
      <c r="L28" s="2">
        <f t="shared" si="8"/>
        <v>400</v>
      </c>
      <c r="M28" s="38">
        <v>97.58</v>
      </c>
      <c r="N28" s="40">
        <f t="shared" si="9"/>
        <v>13.090000000000003</v>
      </c>
      <c r="O28" s="48">
        <f t="shared" si="10"/>
        <v>6.9168750000000001E-2</v>
      </c>
      <c r="P28" s="58">
        <f t="shared" si="12"/>
        <v>6.0000000000000001E-3</v>
      </c>
      <c r="Q28" s="49">
        <f t="shared" si="13"/>
        <v>5.5335000000000002E-2</v>
      </c>
    </row>
    <row r="29" spans="1:17" ht="20.100000000000001" customHeight="1" x14ac:dyDescent="0.25">
      <c r="A29" s="45" t="s">
        <v>54</v>
      </c>
      <c r="B29" s="37" t="s">
        <v>55</v>
      </c>
      <c r="C29" s="38">
        <v>1000</v>
      </c>
      <c r="D29" s="56"/>
      <c r="E29" s="39">
        <f t="shared" si="11"/>
        <v>1000</v>
      </c>
      <c r="F29" s="38">
        <v>730</v>
      </c>
      <c r="G29" s="38">
        <v>0</v>
      </c>
      <c r="H29" s="38">
        <v>0</v>
      </c>
      <c r="I29" s="57">
        <v>0</v>
      </c>
      <c r="J29" s="40">
        <f t="shared" si="14"/>
        <v>730</v>
      </c>
      <c r="K29" s="41">
        <f t="shared" si="15"/>
        <v>1000</v>
      </c>
      <c r="L29" s="2">
        <f t="shared" si="8"/>
        <v>270</v>
      </c>
      <c r="M29" s="38">
        <v>0</v>
      </c>
      <c r="N29" s="40">
        <f t="shared" si="9"/>
        <v>0</v>
      </c>
      <c r="O29" s="48">
        <f t="shared" si="10"/>
        <v>0</v>
      </c>
      <c r="P29" s="58">
        <f t="shared" si="12"/>
        <v>0</v>
      </c>
      <c r="Q29" s="49">
        <f t="shared" si="13"/>
        <v>0</v>
      </c>
    </row>
    <row r="30" spans="1:17" ht="20.100000000000001" customHeight="1" x14ac:dyDescent="0.25">
      <c r="A30" s="45" t="s">
        <v>56</v>
      </c>
      <c r="B30" s="37" t="s">
        <v>57</v>
      </c>
      <c r="C30" s="38">
        <v>500</v>
      </c>
      <c r="D30" s="56"/>
      <c r="E30" s="39">
        <f t="shared" si="11"/>
        <v>500</v>
      </c>
      <c r="F30" s="38">
        <v>365</v>
      </c>
      <c r="G30" s="38">
        <v>0</v>
      </c>
      <c r="H30" s="38">
        <v>40</v>
      </c>
      <c r="I30" s="57">
        <v>80</v>
      </c>
      <c r="J30" s="40">
        <f t="shared" si="14"/>
        <v>325</v>
      </c>
      <c r="K30" s="41">
        <f t="shared" si="15"/>
        <v>420</v>
      </c>
      <c r="L30" s="2">
        <f t="shared" si="8"/>
        <v>135</v>
      </c>
      <c r="M30" s="38">
        <v>40</v>
      </c>
      <c r="N30" s="40">
        <f t="shared" si="9"/>
        <v>40</v>
      </c>
      <c r="O30" s="48">
        <f t="shared" si="10"/>
        <v>0.21917808219178081</v>
      </c>
      <c r="P30" s="58">
        <f t="shared" si="12"/>
        <v>0.08</v>
      </c>
      <c r="Q30" s="49">
        <f t="shared" si="13"/>
        <v>0.16</v>
      </c>
    </row>
    <row r="31" spans="1:17" ht="20.100000000000001" customHeight="1" x14ac:dyDescent="0.25">
      <c r="A31" s="45" t="s">
        <v>58</v>
      </c>
      <c r="B31" s="37" t="s">
        <v>59</v>
      </c>
      <c r="C31" s="38">
        <v>52800</v>
      </c>
      <c r="D31" s="56"/>
      <c r="E31" s="39">
        <f t="shared" si="11"/>
        <v>52800</v>
      </c>
      <c r="F31" s="38">
        <v>38400</v>
      </c>
      <c r="G31" s="38">
        <v>0</v>
      </c>
      <c r="H31" s="38">
        <v>1328</v>
      </c>
      <c r="I31" s="57">
        <v>10630.03</v>
      </c>
      <c r="J31" s="40">
        <f t="shared" si="14"/>
        <v>29097.97</v>
      </c>
      <c r="K31" s="41">
        <f t="shared" si="15"/>
        <v>42169.97</v>
      </c>
      <c r="L31" s="2">
        <f t="shared" si="8"/>
        <v>14400</v>
      </c>
      <c r="M31" s="38">
        <v>10630.03</v>
      </c>
      <c r="N31" s="40">
        <f t="shared" si="9"/>
        <v>0</v>
      </c>
      <c r="O31" s="48">
        <f t="shared" si="10"/>
        <v>0.27682369791666667</v>
      </c>
      <c r="P31" s="58">
        <f t="shared" si="12"/>
        <v>2.515151515151515E-2</v>
      </c>
      <c r="Q31" s="49">
        <f>SUM(I31/E31*100%)</f>
        <v>0.20132632575757578</v>
      </c>
    </row>
    <row r="32" spans="1:17" ht="20.100000000000001" customHeight="1" x14ac:dyDescent="0.25">
      <c r="A32" s="45" t="s">
        <v>60</v>
      </c>
      <c r="B32" s="37" t="s">
        <v>61</v>
      </c>
      <c r="C32" s="38">
        <v>24700</v>
      </c>
      <c r="D32" s="56">
        <v>-4000</v>
      </c>
      <c r="E32" s="39">
        <f t="shared" si="11"/>
        <v>20700</v>
      </c>
      <c r="F32" s="38">
        <v>12470</v>
      </c>
      <c r="G32" s="38">
        <v>0</v>
      </c>
      <c r="H32" s="38">
        <v>1558.75</v>
      </c>
      <c r="I32" s="57">
        <v>10748.19</v>
      </c>
      <c r="J32" s="40">
        <f t="shared" si="14"/>
        <v>3280.5599999999995</v>
      </c>
      <c r="K32" s="41">
        <f t="shared" si="15"/>
        <v>9951.81</v>
      </c>
      <c r="L32" s="2">
        <f t="shared" si="8"/>
        <v>8230</v>
      </c>
      <c r="M32" s="38">
        <v>7033.58</v>
      </c>
      <c r="N32" s="40">
        <f t="shared" si="9"/>
        <v>3714.6100000000006</v>
      </c>
      <c r="O32" s="48">
        <f t="shared" si="10"/>
        <v>0.86192381716118693</v>
      </c>
      <c r="P32" s="58">
        <f t="shared" si="12"/>
        <v>7.5301932367149757E-2</v>
      </c>
      <c r="Q32" s="49">
        <f>SUM(I32/E32*100%)</f>
        <v>0.51923623188405799</v>
      </c>
    </row>
    <row r="33" spans="1:17" ht="20.100000000000001" customHeight="1" x14ac:dyDescent="0.25">
      <c r="A33" s="45" t="s">
        <v>62</v>
      </c>
      <c r="B33" s="37" t="s">
        <v>63</v>
      </c>
      <c r="C33" s="38">
        <v>20000</v>
      </c>
      <c r="D33" s="56">
        <v>-3388</v>
      </c>
      <c r="E33" s="39">
        <f t="shared" si="11"/>
        <v>16612</v>
      </c>
      <c r="F33" s="38">
        <v>16612</v>
      </c>
      <c r="G33" s="38">
        <v>0</v>
      </c>
      <c r="H33" s="38">
        <v>0</v>
      </c>
      <c r="I33" s="57">
        <v>4851.3</v>
      </c>
      <c r="J33" s="40">
        <f t="shared" si="14"/>
        <v>11760.7</v>
      </c>
      <c r="K33" s="41">
        <f t="shared" si="15"/>
        <v>11760.7</v>
      </c>
      <c r="L33" s="2">
        <f t="shared" si="8"/>
        <v>0</v>
      </c>
      <c r="M33" s="38">
        <v>2086.5</v>
      </c>
      <c r="N33" s="40">
        <f t="shared" si="9"/>
        <v>2764.8</v>
      </c>
      <c r="O33" s="48">
        <f t="shared" si="10"/>
        <v>0.29203587767878642</v>
      </c>
      <c r="P33" s="58">
        <f t="shared" si="12"/>
        <v>0</v>
      </c>
      <c r="Q33" s="49">
        <f>SUM(I33/E33*100%)</f>
        <v>0.29203587767878642</v>
      </c>
    </row>
    <row r="34" spans="1:17" ht="20.100000000000001" customHeight="1" x14ac:dyDescent="0.25">
      <c r="A34" s="45" t="s">
        <v>64</v>
      </c>
      <c r="B34" s="37" t="s">
        <v>65</v>
      </c>
      <c r="C34" s="38">
        <v>14799</v>
      </c>
      <c r="D34" s="56">
        <v>-2083</v>
      </c>
      <c r="E34" s="39">
        <f t="shared" si="11"/>
        <v>12716</v>
      </c>
      <c r="F34" s="38">
        <v>7785</v>
      </c>
      <c r="G34" s="38">
        <v>0</v>
      </c>
      <c r="H34" s="38">
        <v>0</v>
      </c>
      <c r="I34" s="57">
        <v>2374.25</v>
      </c>
      <c r="J34" s="40">
        <f t="shared" si="14"/>
        <v>5410.75</v>
      </c>
      <c r="K34" s="41">
        <f t="shared" si="15"/>
        <v>10341.75</v>
      </c>
      <c r="L34" s="2">
        <f t="shared" si="8"/>
        <v>4931</v>
      </c>
      <c r="M34" s="38">
        <v>537.05999999999995</v>
      </c>
      <c r="N34" s="40">
        <f t="shared" si="9"/>
        <v>1837.19</v>
      </c>
      <c r="O34" s="48">
        <f t="shared" si="10"/>
        <v>0.30497752087347463</v>
      </c>
      <c r="P34" s="58">
        <f t="shared" si="12"/>
        <v>0</v>
      </c>
      <c r="Q34" s="49">
        <f>SUM(I34/E34*100%)</f>
        <v>0.18671358917898712</v>
      </c>
    </row>
    <row r="35" spans="1:17" ht="20.100000000000001" customHeight="1" x14ac:dyDescent="0.25">
      <c r="A35" s="59">
        <v>131</v>
      </c>
      <c r="B35" s="60" t="s">
        <v>66</v>
      </c>
      <c r="C35" s="38">
        <v>20000</v>
      </c>
      <c r="D35" s="61"/>
      <c r="E35" s="39">
        <f t="shared" si="11"/>
        <v>20000</v>
      </c>
      <c r="F35" s="38">
        <v>13334</v>
      </c>
      <c r="G35" s="38">
        <v>0</v>
      </c>
      <c r="H35" s="38">
        <v>0</v>
      </c>
      <c r="I35" s="57">
        <v>0</v>
      </c>
      <c r="J35" s="40">
        <f t="shared" si="14"/>
        <v>13334</v>
      </c>
      <c r="K35" s="41">
        <f t="shared" si="15"/>
        <v>20000</v>
      </c>
      <c r="L35" s="2">
        <f t="shared" si="8"/>
        <v>6666</v>
      </c>
      <c r="M35" s="62">
        <v>0</v>
      </c>
      <c r="N35" s="40">
        <f t="shared" si="9"/>
        <v>0</v>
      </c>
      <c r="O35" s="48">
        <f t="shared" si="10"/>
        <v>0</v>
      </c>
      <c r="P35" s="58">
        <f t="shared" si="12"/>
        <v>0</v>
      </c>
      <c r="Q35" s="49">
        <f t="shared" ref="Q35:Q54" si="16">SUM(I35/E35*100%)</f>
        <v>0</v>
      </c>
    </row>
    <row r="36" spans="1:17" ht="20.100000000000001" customHeight="1" x14ac:dyDescent="0.25">
      <c r="A36" s="45" t="s">
        <v>67</v>
      </c>
      <c r="B36" s="37" t="s">
        <v>68</v>
      </c>
      <c r="C36" s="38">
        <v>65500</v>
      </c>
      <c r="D36" s="56">
        <v>-31786</v>
      </c>
      <c r="E36" s="39">
        <f t="shared" si="11"/>
        <v>33714</v>
      </c>
      <c r="F36" s="38">
        <v>11878</v>
      </c>
      <c r="G36" s="38">
        <v>0</v>
      </c>
      <c r="H36" s="38">
        <v>0</v>
      </c>
      <c r="I36" s="57">
        <v>0</v>
      </c>
      <c r="J36" s="40">
        <f t="shared" si="14"/>
        <v>11878</v>
      </c>
      <c r="K36" s="41">
        <f t="shared" si="15"/>
        <v>33714</v>
      </c>
      <c r="L36" s="2">
        <f t="shared" si="8"/>
        <v>21836</v>
      </c>
      <c r="M36" s="38">
        <v>0</v>
      </c>
      <c r="N36" s="40">
        <f t="shared" si="9"/>
        <v>0</v>
      </c>
      <c r="O36" s="48">
        <f t="shared" si="10"/>
        <v>0</v>
      </c>
      <c r="P36" s="58">
        <f t="shared" si="12"/>
        <v>0</v>
      </c>
      <c r="Q36" s="49">
        <f t="shared" si="16"/>
        <v>0</v>
      </c>
    </row>
    <row r="37" spans="1:17" ht="20.100000000000001" customHeight="1" x14ac:dyDescent="0.25">
      <c r="A37" s="45" t="s">
        <v>69</v>
      </c>
      <c r="B37" s="37" t="s">
        <v>70</v>
      </c>
      <c r="C37" s="38">
        <v>10000</v>
      </c>
      <c r="D37" s="1">
        <v>7500</v>
      </c>
      <c r="E37" s="39">
        <f>SUM(C37+D37)</f>
        <v>17500</v>
      </c>
      <c r="F37" s="38">
        <v>14500</v>
      </c>
      <c r="G37" s="38">
        <v>0</v>
      </c>
      <c r="H37" s="38">
        <v>0</v>
      </c>
      <c r="I37" s="57">
        <v>13217</v>
      </c>
      <c r="J37" s="40">
        <f t="shared" si="14"/>
        <v>1283</v>
      </c>
      <c r="K37" s="41">
        <f t="shared" si="15"/>
        <v>4283</v>
      </c>
      <c r="L37" s="2">
        <f t="shared" si="8"/>
        <v>3000</v>
      </c>
      <c r="M37" s="38">
        <v>13217</v>
      </c>
      <c r="N37" s="40">
        <f t="shared" si="9"/>
        <v>0</v>
      </c>
      <c r="O37" s="48">
        <f t="shared" si="10"/>
        <v>0.91151724137931034</v>
      </c>
      <c r="P37" s="58">
        <f t="shared" si="12"/>
        <v>0</v>
      </c>
      <c r="Q37" s="49">
        <f t="shared" si="16"/>
        <v>0.75525714285714285</v>
      </c>
    </row>
    <row r="38" spans="1:17" ht="20.100000000000001" customHeight="1" x14ac:dyDescent="0.25">
      <c r="A38" s="45" t="s">
        <v>71</v>
      </c>
      <c r="B38" s="37" t="s">
        <v>72</v>
      </c>
      <c r="C38" s="38">
        <v>29500</v>
      </c>
      <c r="D38" s="1">
        <v>29850</v>
      </c>
      <c r="E38" s="39">
        <f t="shared" ref="E38:E49" si="17">SUM(C38+D38)</f>
        <v>59350</v>
      </c>
      <c r="F38" s="38">
        <v>56350</v>
      </c>
      <c r="G38" s="38">
        <v>0</v>
      </c>
      <c r="H38" s="38">
        <v>0</v>
      </c>
      <c r="I38" s="57">
        <v>39150</v>
      </c>
      <c r="J38" s="40">
        <f t="shared" si="14"/>
        <v>17200</v>
      </c>
      <c r="K38" s="41">
        <f t="shared" si="15"/>
        <v>20200</v>
      </c>
      <c r="L38" s="2">
        <f t="shared" si="8"/>
        <v>3000</v>
      </c>
      <c r="M38" s="38">
        <v>40650</v>
      </c>
      <c r="N38" s="40">
        <f t="shared" si="9"/>
        <v>-1500</v>
      </c>
      <c r="O38" s="48">
        <f t="shared" si="10"/>
        <v>0.69476486246672586</v>
      </c>
      <c r="P38" s="58">
        <f t="shared" si="12"/>
        <v>0</v>
      </c>
      <c r="Q38" s="49">
        <f t="shared" si="16"/>
        <v>0.65964616680707666</v>
      </c>
    </row>
    <row r="39" spans="1:17" ht="20.100000000000001" customHeight="1" x14ac:dyDescent="0.25">
      <c r="A39" s="45" t="s">
        <v>73</v>
      </c>
      <c r="B39" s="37" t="s">
        <v>74</v>
      </c>
      <c r="C39" s="38">
        <v>8000</v>
      </c>
      <c r="D39" s="1">
        <v>-118</v>
      </c>
      <c r="E39" s="39">
        <f>SUM(C39+D39)</f>
        <v>7882</v>
      </c>
      <c r="F39" s="38">
        <v>7082</v>
      </c>
      <c r="G39" s="38">
        <v>0</v>
      </c>
      <c r="H39" s="38">
        <v>0</v>
      </c>
      <c r="I39" s="57">
        <v>4309.71</v>
      </c>
      <c r="J39" s="40">
        <f t="shared" si="14"/>
        <v>2772.29</v>
      </c>
      <c r="K39" s="41">
        <f t="shared" si="15"/>
        <v>3572.29</v>
      </c>
      <c r="L39" s="1">
        <f t="shared" ref="L39:L54" si="18">SUM(E39-F39)</f>
        <v>800</v>
      </c>
      <c r="M39" s="38">
        <v>3651.75</v>
      </c>
      <c r="N39" s="40">
        <f t="shared" si="9"/>
        <v>657.96</v>
      </c>
      <c r="O39" s="48">
        <f t="shared" si="10"/>
        <v>0.60854419655464553</v>
      </c>
      <c r="P39" s="58">
        <f t="shared" si="12"/>
        <v>0</v>
      </c>
      <c r="Q39" s="49">
        <f t="shared" si="16"/>
        <v>0.54677873636132956</v>
      </c>
    </row>
    <row r="40" spans="1:17" ht="20.100000000000001" customHeight="1" x14ac:dyDescent="0.25">
      <c r="A40" s="63" t="s">
        <v>75</v>
      </c>
      <c r="B40" s="64" t="s">
        <v>76</v>
      </c>
      <c r="C40" s="38">
        <v>22100</v>
      </c>
      <c r="D40" s="65">
        <v>34276</v>
      </c>
      <c r="E40" s="66">
        <f t="shared" si="17"/>
        <v>56376</v>
      </c>
      <c r="F40" s="38">
        <v>56376</v>
      </c>
      <c r="G40" s="38">
        <v>0</v>
      </c>
      <c r="H40" s="38">
        <v>0</v>
      </c>
      <c r="I40" s="57">
        <v>38819.519999999997</v>
      </c>
      <c r="J40" s="40">
        <f t="shared" si="14"/>
        <v>17556.480000000003</v>
      </c>
      <c r="K40" s="41">
        <f t="shared" si="15"/>
        <v>17556.480000000003</v>
      </c>
      <c r="L40" s="1">
        <f t="shared" si="18"/>
        <v>0</v>
      </c>
      <c r="M40" s="38">
        <v>26876.84</v>
      </c>
      <c r="N40" s="40">
        <f t="shared" si="9"/>
        <v>11942.679999999997</v>
      </c>
      <c r="O40" s="48">
        <f t="shared" si="10"/>
        <v>0.6885823754789272</v>
      </c>
      <c r="P40" s="58">
        <f t="shared" si="12"/>
        <v>0</v>
      </c>
      <c r="Q40" s="49">
        <f t="shared" si="16"/>
        <v>0.6885823754789272</v>
      </c>
    </row>
    <row r="41" spans="1:17" ht="20.100000000000001" customHeight="1" x14ac:dyDescent="0.25">
      <c r="A41" s="45" t="s">
        <v>77</v>
      </c>
      <c r="B41" s="67" t="s">
        <v>78</v>
      </c>
      <c r="C41" s="38">
        <v>3000</v>
      </c>
      <c r="D41" s="68"/>
      <c r="E41" s="38">
        <f t="shared" si="17"/>
        <v>3000</v>
      </c>
      <c r="F41" s="38">
        <v>2175</v>
      </c>
      <c r="G41" s="38">
        <v>0</v>
      </c>
      <c r="H41" s="38">
        <v>0</v>
      </c>
      <c r="I41" s="57">
        <v>0</v>
      </c>
      <c r="J41" s="40">
        <f t="shared" si="14"/>
        <v>2175</v>
      </c>
      <c r="K41" s="41">
        <f t="shared" si="15"/>
        <v>3000</v>
      </c>
      <c r="L41" s="38">
        <f t="shared" si="18"/>
        <v>825</v>
      </c>
      <c r="M41" s="38">
        <v>0</v>
      </c>
      <c r="N41" s="38">
        <f t="shared" si="9"/>
        <v>0</v>
      </c>
      <c r="O41" s="48">
        <f t="shared" si="10"/>
        <v>0</v>
      </c>
      <c r="P41" s="58">
        <f t="shared" si="12"/>
        <v>0</v>
      </c>
      <c r="Q41" s="49">
        <f t="shared" si="16"/>
        <v>0</v>
      </c>
    </row>
    <row r="42" spans="1:17" ht="20.100000000000001" customHeight="1" x14ac:dyDescent="0.25">
      <c r="A42" s="45" t="s">
        <v>79</v>
      </c>
      <c r="B42" s="67" t="s">
        <v>80</v>
      </c>
      <c r="C42" s="38">
        <v>12000</v>
      </c>
      <c r="D42" s="38">
        <v>-6664</v>
      </c>
      <c r="E42" s="38">
        <f t="shared" si="17"/>
        <v>5336</v>
      </c>
      <c r="F42" s="38">
        <v>5336</v>
      </c>
      <c r="G42" s="38">
        <v>0</v>
      </c>
      <c r="H42" s="38">
        <v>0</v>
      </c>
      <c r="I42" s="57">
        <v>3273.04</v>
      </c>
      <c r="J42" s="40">
        <f t="shared" si="14"/>
        <v>2062.96</v>
      </c>
      <c r="K42" s="41">
        <f t="shared" si="15"/>
        <v>2062.96</v>
      </c>
      <c r="L42" s="38">
        <f t="shared" si="18"/>
        <v>0</v>
      </c>
      <c r="M42" s="38">
        <v>0</v>
      </c>
      <c r="N42" s="38">
        <f t="shared" si="9"/>
        <v>3273.04</v>
      </c>
      <c r="O42" s="48">
        <f t="shared" si="10"/>
        <v>0.61338830584707649</v>
      </c>
      <c r="P42" s="58">
        <f t="shared" si="12"/>
        <v>0</v>
      </c>
      <c r="Q42" s="49">
        <f t="shared" si="16"/>
        <v>0.61338830584707649</v>
      </c>
    </row>
    <row r="43" spans="1:17" ht="20.100000000000001" customHeight="1" x14ac:dyDescent="0.25">
      <c r="A43" s="45" t="s">
        <v>81</v>
      </c>
      <c r="B43" s="67" t="s">
        <v>82</v>
      </c>
      <c r="C43" s="38">
        <v>21535</v>
      </c>
      <c r="D43" s="68"/>
      <c r="E43" s="38">
        <f t="shared" si="17"/>
        <v>21535</v>
      </c>
      <c r="F43" s="38">
        <v>17735</v>
      </c>
      <c r="G43" s="38">
        <v>0</v>
      </c>
      <c r="H43" s="38">
        <v>0</v>
      </c>
      <c r="I43" s="57">
        <v>9912.64</v>
      </c>
      <c r="J43" s="40">
        <f t="shared" si="14"/>
        <v>7822.3600000000006</v>
      </c>
      <c r="K43" s="41">
        <f t="shared" si="15"/>
        <v>11622.36</v>
      </c>
      <c r="L43" s="38">
        <f t="shared" si="18"/>
        <v>3800</v>
      </c>
      <c r="M43" s="38">
        <v>4953.24</v>
      </c>
      <c r="N43" s="38">
        <f t="shared" si="9"/>
        <v>4959.3999999999996</v>
      </c>
      <c r="O43" s="48">
        <f t="shared" si="10"/>
        <v>0.55893092754440366</v>
      </c>
      <c r="P43" s="58">
        <f t="shared" si="12"/>
        <v>0</v>
      </c>
      <c r="Q43" s="49">
        <f t="shared" si="16"/>
        <v>0.46030369166473178</v>
      </c>
    </row>
    <row r="44" spans="1:17" ht="20.100000000000001" customHeight="1" x14ac:dyDescent="0.25">
      <c r="A44" s="45" t="s">
        <v>83</v>
      </c>
      <c r="B44" s="67" t="s">
        <v>84</v>
      </c>
      <c r="C44" s="38">
        <v>23085</v>
      </c>
      <c r="D44" s="38">
        <v>-2000</v>
      </c>
      <c r="E44" s="38">
        <f t="shared" si="17"/>
        <v>21085</v>
      </c>
      <c r="F44" s="38">
        <v>11485</v>
      </c>
      <c r="G44" s="38">
        <v>0</v>
      </c>
      <c r="H44" s="38">
        <v>0</v>
      </c>
      <c r="I44" s="57">
        <v>0</v>
      </c>
      <c r="J44" s="40">
        <f t="shared" si="14"/>
        <v>11485</v>
      </c>
      <c r="K44" s="41">
        <f t="shared" si="15"/>
        <v>21085</v>
      </c>
      <c r="L44" s="38">
        <f t="shared" si="18"/>
        <v>9600</v>
      </c>
      <c r="M44" s="38">
        <v>0</v>
      </c>
      <c r="N44" s="69">
        <f t="shared" si="9"/>
        <v>0</v>
      </c>
      <c r="O44" s="48">
        <f t="shared" si="10"/>
        <v>0</v>
      </c>
      <c r="P44" s="58">
        <f t="shared" si="12"/>
        <v>0</v>
      </c>
      <c r="Q44" s="49">
        <f t="shared" si="16"/>
        <v>0</v>
      </c>
    </row>
    <row r="45" spans="1:17" ht="20.100000000000001" customHeight="1" x14ac:dyDescent="0.25">
      <c r="A45" s="45" t="s">
        <v>85</v>
      </c>
      <c r="B45" s="37" t="s">
        <v>86</v>
      </c>
      <c r="C45" s="38">
        <v>5000</v>
      </c>
      <c r="D45" s="57">
        <v>-643</v>
      </c>
      <c r="E45" s="1">
        <f t="shared" si="17"/>
        <v>4357</v>
      </c>
      <c r="F45" s="38">
        <v>3357</v>
      </c>
      <c r="G45" s="38">
        <v>0</v>
      </c>
      <c r="H45" s="38">
        <v>0</v>
      </c>
      <c r="I45" s="1">
        <v>78.98</v>
      </c>
      <c r="J45" s="40">
        <f t="shared" si="14"/>
        <v>3278.02</v>
      </c>
      <c r="K45" s="41">
        <f t="shared" si="15"/>
        <v>4278.0200000000004</v>
      </c>
      <c r="L45" s="38">
        <f t="shared" si="18"/>
        <v>1000</v>
      </c>
      <c r="M45" s="38">
        <v>39.49</v>
      </c>
      <c r="N45" s="69">
        <f t="shared" si="9"/>
        <v>39.49</v>
      </c>
      <c r="O45" s="48">
        <f t="shared" si="10"/>
        <v>2.3526958593982725E-2</v>
      </c>
      <c r="P45" s="58">
        <f t="shared" si="12"/>
        <v>0</v>
      </c>
      <c r="Q45" s="49">
        <f t="shared" si="16"/>
        <v>1.8127151709892129E-2</v>
      </c>
    </row>
    <row r="46" spans="1:17" ht="20.100000000000001" customHeight="1" x14ac:dyDescent="0.25">
      <c r="A46" s="45" t="s">
        <v>87</v>
      </c>
      <c r="B46" s="37" t="s">
        <v>88</v>
      </c>
      <c r="C46" s="38">
        <v>2500</v>
      </c>
      <c r="D46" s="57">
        <v>-454</v>
      </c>
      <c r="E46" s="1">
        <f t="shared" si="17"/>
        <v>2046</v>
      </c>
      <c r="F46" s="38">
        <v>2046</v>
      </c>
      <c r="G46" s="38">
        <v>0</v>
      </c>
      <c r="H46" s="38">
        <v>0</v>
      </c>
      <c r="I46" s="1">
        <v>1021.71</v>
      </c>
      <c r="J46" s="40">
        <f t="shared" si="14"/>
        <v>1024.29</v>
      </c>
      <c r="K46" s="41">
        <f t="shared" si="15"/>
        <v>1024.29</v>
      </c>
      <c r="L46" s="38">
        <f t="shared" si="18"/>
        <v>0</v>
      </c>
      <c r="M46" s="38">
        <v>855.66</v>
      </c>
      <c r="N46" s="69">
        <f t="shared" si="9"/>
        <v>166.05000000000007</v>
      </c>
      <c r="O46" s="48">
        <f t="shared" si="10"/>
        <v>0.49936950146627568</v>
      </c>
      <c r="P46" s="58">
        <f t="shared" si="12"/>
        <v>0</v>
      </c>
      <c r="Q46" s="49">
        <f t="shared" si="16"/>
        <v>0.49936950146627568</v>
      </c>
    </row>
    <row r="47" spans="1:17" ht="20.100000000000001" customHeight="1" x14ac:dyDescent="0.25">
      <c r="A47" s="45" t="s">
        <v>89</v>
      </c>
      <c r="B47" s="37" t="s">
        <v>90</v>
      </c>
      <c r="C47" s="38">
        <v>2000</v>
      </c>
      <c r="D47" s="57"/>
      <c r="E47" s="1">
        <f t="shared" si="17"/>
        <v>2000</v>
      </c>
      <c r="F47" s="38">
        <v>1600</v>
      </c>
      <c r="G47" s="38">
        <v>0</v>
      </c>
      <c r="H47" s="38">
        <v>0</v>
      </c>
      <c r="I47" s="1">
        <v>0</v>
      </c>
      <c r="J47" s="40">
        <f t="shared" si="14"/>
        <v>1600</v>
      </c>
      <c r="K47" s="41">
        <f t="shared" si="15"/>
        <v>2000</v>
      </c>
      <c r="L47" s="38">
        <f t="shared" si="18"/>
        <v>400</v>
      </c>
      <c r="M47" s="38">
        <v>0</v>
      </c>
      <c r="N47" s="69">
        <f t="shared" si="9"/>
        <v>0</v>
      </c>
      <c r="O47" s="48">
        <f t="shared" si="10"/>
        <v>0</v>
      </c>
      <c r="P47" s="58">
        <f t="shared" si="12"/>
        <v>0</v>
      </c>
      <c r="Q47" s="49">
        <f t="shared" si="16"/>
        <v>0</v>
      </c>
    </row>
    <row r="48" spans="1:17" ht="20.100000000000001" customHeight="1" x14ac:dyDescent="0.25">
      <c r="A48" s="45" t="s">
        <v>91</v>
      </c>
      <c r="B48" s="37" t="s">
        <v>92</v>
      </c>
      <c r="C48" s="38">
        <v>2500</v>
      </c>
      <c r="D48" s="57"/>
      <c r="E48" s="1">
        <f t="shared" si="17"/>
        <v>2500</v>
      </c>
      <c r="F48" s="38">
        <v>2300</v>
      </c>
      <c r="G48" s="38">
        <v>0</v>
      </c>
      <c r="H48" s="38">
        <v>0</v>
      </c>
      <c r="I48" s="1">
        <v>37.450000000000003</v>
      </c>
      <c r="J48" s="40">
        <f t="shared" si="14"/>
        <v>2262.5500000000002</v>
      </c>
      <c r="K48" s="41">
        <f t="shared" si="15"/>
        <v>2462.5500000000002</v>
      </c>
      <c r="L48" s="38">
        <f>SUM(E48-F48)</f>
        <v>200</v>
      </c>
      <c r="M48" s="38">
        <v>37.450000000000003</v>
      </c>
      <c r="N48" s="69">
        <f t="shared" si="9"/>
        <v>0</v>
      </c>
      <c r="O48" s="48">
        <f t="shared" si="10"/>
        <v>1.6282608695652175E-2</v>
      </c>
      <c r="P48" s="58">
        <f t="shared" si="12"/>
        <v>0</v>
      </c>
      <c r="Q48" s="49">
        <f t="shared" si="16"/>
        <v>1.4980000000000002E-2</v>
      </c>
    </row>
    <row r="49" spans="1:17" ht="20.100000000000001" customHeight="1" x14ac:dyDescent="0.25">
      <c r="A49" s="70" t="s">
        <v>93</v>
      </c>
      <c r="B49" s="71" t="s">
        <v>94</v>
      </c>
      <c r="C49" s="38">
        <v>5765</v>
      </c>
      <c r="D49" s="57">
        <v>2268</v>
      </c>
      <c r="E49" s="1">
        <f t="shared" si="17"/>
        <v>8033</v>
      </c>
      <c r="F49" s="38">
        <v>7033</v>
      </c>
      <c r="G49" s="38">
        <v>0</v>
      </c>
      <c r="H49" s="38">
        <v>0</v>
      </c>
      <c r="I49" s="1">
        <v>5340.08</v>
      </c>
      <c r="J49" s="40">
        <f t="shared" si="14"/>
        <v>1692.92</v>
      </c>
      <c r="K49" s="41">
        <f t="shared" si="15"/>
        <v>2692.92</v>
      </c>
      <c r="L49" s="38">
        <f t="shared" si="18"/>
        <v>1000</v>
      </c>
      <c r="M49" s="38">
        <v>85.28</v>
      </c>
      <c r="N49" s="69">
        <f t="shared" si="9"/>
        <v>5254.8</v>
      </c>
      <c r="O49" s="48">
        <f t="shared" si="10"/>
        <v>0.75928906583250388</v>
      </c>
      <c r="P49" s="58">
        <f t="shared" si="12"/>
        <v>0</v>
      </c>
      <c r="Q49" s="49">
        <f t="shared" si="16"/>
        <v>0.66476783269015316</v>
      </c>
    </row>
    <row r="50" spans="1:17" ht="20.100000000000001" customHeight="1" x14ac:dyDescent="0.25">
      <c r="A50" s="45">
        <v>191</v>
      </c>
      <c r="B50" s="67" t="s">
        <v>171</v>
      </c>
      <c r="C50" s="38">
        <v>0</v>
      </c>
      <c r="D50" s="38">
        <v>7489</v>
      </c>
      <c r="E50" s="38">
        <v>7489</v>
      </c>
      <c r="F50" s="38">
        <v>7489</v>
      </c>
      <c r="G50" s="38">
        <v>0</v>
      </c>
      <c r="H50" s="38">
        <v>0</v>
      </c>
      <c r="I50" s="1">
        <v>7488.25</v>
      </c>
      <c r="J50" s="40">
        <f t="shared" si="14"/>
        <v>0.75</v>
      </c>
      <c r="K50" s="41">
        <f t="shared" si="15"/>
        <v>0.75</v>
      </c>
      <c r="L50" s="38">
        <f t="shared" si="18"/>
        <v>0</v>
      </c>
      <c r="M50" s="38">
        <v>7488.25</v>
      </c>
      <c r="N50" s="69">
        <f t="shared" si="9"/>
        <v>0</v>
      </c>
      <c r="O50" s="48">
        <f t="shared" si="10"/>
        <v>0.9998998531179063</v>
      </c>
      <c r="P50" s="58">
        <f t="shared" si="12"/>
        <v>0</v>
      </c>
      <c r="Q50" s="49">
        <f t="shared" si="16"/>
        <v>0.9998998531179063</v>
      </c>
    </row>
    <row r="51" spans="1:17" ht="20.100000000000001" customHeight="1" x14ac:dyDescent="0.25">
      <c r="A51" s="45">
        <v>192</v>
      </c>
      <c r="B51" s="67" t="s">
        <v>172</v>
      </c>
      <c r="C51" s="38">
        <v>0</v>
      </c>
      <c r="D51" s="38">
        <v>8555</v>
      </c>
      <c r="E51" s="38">
        <v>8555</v>
      </c>
      <c r="F51" s="38">
        <v>8555</v>
      </c>
      <c r="G51" s="38">
        <v>0</v>
      </c>
      <c r="H51" s="38">
        <v>0</v>
      </c>
      <c r="I51" s="1">
        <v>8554.18</v>
      </c>
      <c r="J51" s="40">
        <f t="shared" si="14"/>
        <v>0.81999999999970896</v>
      </c>
      <c r="K51" s="41">
        <f t="shared" si="15"/>
        <v>0.81999999999970896</v>
      </c>
      <c r="L51" s="38">
        <f t="shared" si="18"/>
        <v>0</v>
      </c>
      <c r="M51" s="38">
        <v>8554.18</v>
      </c>
      <c r="N51" s="69">
        <f t="shared" si="9"/>
        <v>0</v>
      </c>
      <c r="O51" s="48">
        <f t="shared" si="10"/>
        <v>0.99990414962010521</v>
      </c>
      <c r="P51" s="58">
        <f t="shared" si="12"/>
        <v>0</v>
      </c>
      <c r="Q51" s="49">
        <f t="shared" si="16"/>
        <v>0.99990414962010521</v>
      </c>
    </row>
    <row r="52" spans="1:17" ht="20.100000000000001" customHeight="1" x14ac:dyDescent="0.25">
      <c r="A52" s="45">
        <v>193</v>
      </c>
      <c r="B52" s="67" t="s">
        <v>173</v>
      </c>
      <c r="C52" s="38">
        <v>0</v>
      </c>
      <c r="D52" s="38">
        <v>1070</v>
      </c>
      <c r="E52" s="38">
        <v>1070</v>
      </c>
      <c r="F52" s="38">
        <v>1070</v>
      </c>
      <c r="G52" s="38">
        <v>0</v>
      </c>
      <c r="H52" s="38">
        <v>0</v>
      </c>
      <c r="I52" s="1">
        <v>1070</v>
      </c>
      <c r="J52" s="40">
        <f t="shared" si="14"/>
        <v>0</v>
      </c>
      <c r="K52" s="41">
        <f t="shared" si="15"/>
        <v>0</v>
      </c>
      <c r="L52" s="38">
        <f t="shared" si="18"/>
        <v>0</v>
      </c>
      <c r="M52" s="38">
        <v>0</v>
      </c>
      <c r="N52" s="69">
        <f t="shared" si="9"/>
        <v>1070</v>
      </c>
      <c r="O52" s="48">
        <f t="shared" si="10"/>
        <v>1</v>
      </c>
      <c r="P52" s="58">
        <f t="shared" si="12"/>
        <v>0</v>
      </c>
      <c r="Q52" s="49">
        <f t="shared" si="16"/>
        <v>1</v>
      </c>
    </row>
    <row r="53" spans="1:17" ht="20.100000000000001" customHeight="1" x14ac:dyDescent="0.25">
      <c r="A53" s="45">
        <v>196</v>
      </c>
      <c r="B53" s="67" t="s">
        <v>174</v>
      </c>
      <c r="C53" s="38">
        <v>0</v>
      </c>
      <c r="D53" s="38">
        <v>255</v>
      </c>
      <c r="E53" s="38">
        <v>255</v>
      </c>
      <c r="F53" s="38">
        <v>255</v>
      </c>
      <c r="G53" s="38">
        <v>0</v>
      </c>
      <c r="H53" s="38">
        <v>0</v>
      </c>
      <c r="I53" s="1">
        <v>255</v>
      </c>
      <c r="J53" s="40">
        <f t="shared" si="14"/>
        <v>0</v>
      </c>
      <c r="K53" s="41">
        <f t="shared" si="15"/>
        <v>0</v>
      </c>
      <c r="L53" s="38">
        <f t="shared" si="18"/>
        <v>0</v>
      </c>
      <c r="M53" s="38">
        <v>255</v>
      </c>
      <c r="N53" s="69">
        <f t="shared" si="9"/>
        <v>0</v>
      </c>
      <c r="O53" s="48">
        <f t="shared" si="10"/>
        <v>1</v>
      </c>
      <c r="P53" s="58">
        <f t="shared" si="12"/>
        <v>0</v>
      </c>
      <c r="Q53" s="49">
        <f t="shared" si="16"/>
        <v>1</v>
      </c>
    </row>
    <row r="54" spans="1:17" ht="20.25" customHeight="1" thickBot="1" x14ac:dyDescent="0.3">
      <c r="A54" s="72">
        <v>197</v>
      </c>
      <c r="B54" s="73" t="s">
        <v>175</v>
      </c>
      <c r="C54" s="74">
        <v>0</v>
      </c>
      <c r="D54" s="74">
        <v>17012</v>
      </c>
      <c r="E54" s="74">
        <v>17012</v>
      </c>
      <c r="F54" s="74">
        <v>17012</v>
      </c>
      <c r="G54" s="74">
        <v>0</v>
      </c>
      <c r="H54" s="74">
        <v>0</v>
      </c>
      <c r="I54" s="75">
        <v>17011.7</v>
      </c>
      <c r="J54" s="76">
        <f t="shared" si="14"/>
        <v>0.2999999999992724</v>
      </c>
      <c r="K54" s="77">
        <f t="shared" si="15"/>
        <v>0.2999999999992724</v>
      </c>
      <c r="L54" s="74">
        <f t="shared" si="18"/>
        <v>0</v>
      </c>
      <c r="M54" s="74">
        <v>17011.7</v>
      </c>
      <c r="N54" s="78">
        <f t="shared" si="9"/>
        <v>0</v>
      </c>
      <c r="O54" s="79">
        <f t="shared" si="10"/>
        <v>0.9999823653891371</v>
      </c>
      <c r="P54" s="80">
        <f t="shared" si="12"/>
        <v>0</v>
      </c>
      <c r="Q54" s="81">
        <f t="shared" si="16"/>
        <v>0.9999823653891371</v>
      </c>
    </row>
    <row r="55" spans="1:17" ht="20.25" customHeight="1" x14ac:dyDescent="0.25">
      <c r="A55" s="4"/>
      <c r="B55" s="5"/>
      <c r="C55" s="1"/>
      <c r="D55" s="1"/>
      <c r="E55" s="1"/>
      <c r="F55" s="1"/>
      <c r="G55" s="1"/>
      <c r="H55" s="1"/>
      <c r="I55" s="1"/>
      <c r="J55" s="2"/>
      <c r="K55" s="2"/>
      <c r="L55" s="1"/>
      <c r="M55" s="1"/>
      <c r="N55" s="19"/>
      <c r="O55" s="20"/>
      <c r="P55" s="3"/>
      <c r="Q55" s="21"/>
    </row>
    <row r="56" spans="1:17" ht="20.25" customHeight="1" thickBot="1" x14ac:dyDescent="0.3">
      <c r="A56" s="4"/>
      <c r="B56" s="5"/>
      <c r="C56" s="1"/>
      <c r="D56" s="1"/>
      <c r="E56" s="1"/>
      <c r="F56" s="1"/>
      <c r="G56" s="1"/>
      <c r="H56" s="1"/>
      <c r="I56" s="1"/>
      <c r="J56" s="2"/>
      <c r="K56" s="2"/>
      <c r="L56" s="1"/>
      <c r="M56" s="1"/>
      <c r="N56" s="19"/>
      <c r="O56" s="20"/>
      <c r="P56" s="3"/>
      <c r="Q56" s="21"/>
    </row>
    <row r="57" spans="1:17" ht="20.25" customHeight="1" x14ac:dyDescent="0.25">
      <c r="A57" s="104" t="s">
        <v>0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6"/>
    </row>
    <row r="58" spans="1:17" s="6" customFormat="1" ht="20.25" customHeight="1" x14ac:dyDescent="0.25">
      <c r="A58" s="107" t="s">
        <v>1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9"/>
    </row>
    <row r="59" spans="1:17" s="6" customFormat="1" ht="20.25" customHeight="1" x14ac:dyDescent="0.25">
      <c r="A59" s="107" t="s">
        <v>2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9"/>
    </row>
    <row r="60" spans="1:17" s="6" customFormat="1" ht="20.25" customHeight="1" x14ac:dyDescent="0.25">
      <c r="A60" s="107" t="s">
        <v>186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9"/>
    </row>
    <row r="61" spans="1:17" s="6" customFormat="1" ht="15.75" customHeight="1" thickBot="1" x14ac:dyDescent="0.3">
      <c r="A61" s="101" t="s">
        <v>3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3"/>
    </row>
    <row r="62" spans="1:17" s="6" customFormat="1" ht="66" customHeight="1" thickBot="1" x14ac:dyDescent="0.3">
      <c r="A62" s="13" t="s">
        <v>4</v>
      </c>
      <c r="B62" s="14" t="s">
        <v>5</v>
      </c>
      <c r="C62" s="13" t="s">
        <v>6</v>
      </c>
      <c r="D62" s="15" t="s">
        <v>7</v>
      </c>
      <c r="E62" s="16" t="s">
        <v>8</v>
      </c>
      <c r="F62" s="13" t="s">
        <v>9</v>
      </c>
      <c r="G62" s="15" t="s">
        <v>10</v>
      </c>
      <c r="H62" s="13" t="s">
        <v>11</v>
      </c>
      <c r="I62" s="17" t="s">
        <v>12</v>
      </c>
      <c r="J62" s="13" t="s">
        <v>13</v>
      </c>
      <c r="K62" s="13" t="s">
        <v>14</v>
      </c>
      <c r="L62" s="15" t="s">
        <v>15</v>
      </c>
      <c r="M62" s="13" t="s">
        <v>16</v>
      </c>
      <c r="N62" s="13" t="s">
        <v>17</v>
      </c>
      <c r="O62" s="18" t="s">
        <v>18</v>
      </c>
      <c r="P62" s="15" t="s">
        <v>19</v>
      </c>
      <c r="Q62" s="13" t="s">
        <v>20</v>
      </c>
    </row>
    <row r="63" spans="1:17" s="6" customFormat="1" ht="20.100000000000001" customHeight="1" x14ac:dyDescent="0.25">
      <c r="A63" s="82"/>
      <c r="B63" s="83" t="s">
        <v>95</v>
      </c>
      <c r="C63" s="84">
        <f>SUM(C64:C91)</f>
        <v>111415</v>
      </c>
      <c r="D63" s="84">
        <f>SUM(D64:D90)</f>
        <v>-443</v>
      </c>
      <c r="E63" s="85">
        <f>SUM(E64:E96)</f>
        <v>115677</v>
      </c>
      <c r="F63" s="84">
        <f>SUM(F64:F96)</f>
        <v>105907</v>
      </c>
      <c r="G63" s="84">
        <v>0</v>
      </c>
      <c r="H63" s="84">
        <f>SUM(H64:H96)</f>
        <v>0</v>
      </c>
      <c r="I63" s="84">
        <f>SUM(I64:I96)</f>
        <v>36168.1</v>
      </c>
      <c r="J63" s="84">
        <f>SUM(F63-I63)</f>
        <v>69738.899999999994</v>
      </c>
      <c r="K63" s="84">
        <f>SUM(E63-G63-I63)</f>
        <v>79508.899999999994</v>
      </c>
      <c r="L63" s="84">
        <f t="shared" ref="L63:L73" si="19">SUM(E63-F63)</f>
        <v>9770</v>
      </c>
      <c r="M63" s="84">
        <f>SUM(M64:M96)</f>
        <v>21296.030000000002</v>
      </c>
      <c r="N63" s="84">
        <f>+I63-M63</f>
        <v>14872.069999999996</v>
      </c>
      <c r="O63" s="28">
        <f t="shared" ref="O63:O111" si="20">SUM(I63/F63*100%)</f>
        <v>0.34150811561086614</v>
      </c>
      <c r="P63" s="54">
        <f>SUM(H63/E63)</f>
        <v>0</v>
      </c>
      <c r="Q63" s="29">
        <f>SUM(I63/E63*100%)</f>
        <v>0.31266457463454272</v>
      </c>
    </row>
    <row r="64" spans="1:17" s="6" customFormat="1" ht="20.100000000000001" customHeight="1" x14ac:dyDescent="0.25">
      <c r="A64" s="45" t="s">
        <v>96</v>
      </c>
      <c r="B64" s="37" t="s">
        <v>97</v>
      </c>
      <c r="C64" s="38">
        <v>12380</v>
      </c>
      <c r="D64" s="38">
        <v>-1280</v>
      </c>
      <c r="E64" s="38">
        <f t="shared" ref="E64:E70" si="21">SUM(C64+D64)</f>
        <v>11100</v>
      </c>
      <c r="F64" s="38">
        <v>8700</v>
      </c>
      <c r="G64" s="38">
        <v>0</v>
      </c>
      <c r="H64" s="38">
        <v>0</v>
      </c>
      <c r="I64" s="38">
        <v>2556.19</v>
      </c>
      <c r="J64" s="40">
        <f>F64-I64-G64</f>
        <v>6143.8099999999995</v>
      </c>
      <c r="K64" s="41">
        <f t="shared" ref="K64:K95" si="22">SUM(E64-H64-I64)</f>
        <v>8543.81</v>
      </c>
      <c r="L64" s="38">
        <f t="shared" si="19"/>
        <v>2400</v>
      </c>
      <c r="M64" s="38">
        <v>2408.23</v>
      </c>
      <c r="N64" s="38">
        <f>SUM(I64-M64)</f>
        <v>147.96000000000004</v>
      </c>
      <c r="O64" s="42">
        <f t="shared" si="20"/>
        <v>0.29381494252873563</v>
      </c>
      <c r="P64" s="3">
        <f>SUM(H64/E64)</f>
        <v>0</v>
      </c>
      <c r="Q64" s="29">
        <f>SUM(I64/E64*100%)</f>
        <v>0.23028738738738738</v>
      </c>
    </row>
    <row r="65" spans="1:17" s="6" customFormat="1" ht="20.100000000000001" customHeight="1" x14ac:dyDescent="0.25">
      <c r="A65" s="45" t="s">
        <v>98</v>
      </c>
      <c r="B65" s="37" t="s">
        <v>99</v>
      </c>
      <c r="C65" s="38">
        <v>7000</v>
      </c>
      <c r="D65" s="38"/>
      <c r="E65" s="38">
        <f t="shared" si="21"/>
        <v>7000</v>
      </c>
      <c r="F65" s="38">
        <v>5800</v>
      </c>
      <c r="G65" s="38">
        <v>0</v>
      </c>
      <c r="H65" s="38">
        <v>0</v>
      </c>
      <c r="I65" s="38">
        <v>1107.72</v>
      </c>
      <c r="J65" s="40">
        <f t="shared" ref="J65:J96" si="23">F65-I65-G65</f>
        <v>4692.28</v>
      </c>
      <c r="K65" s="41">
        <f t="shared" si="22"/>
        <v>5892.28</v>
      </c>
      <c r="L65" s="38">
        <f t="shared" si="19"/>
        <v>1200</v>
      </c>
      <c r="M65" s="38">
        <v>102.72</v>
      </c>
      <c r="N65" s="38">
        <f t="shared" ref="N65:N95" si="24">SUM(I65-M65)</f>
        <v>1005</v>
      </c>
      <c r="O65" s="42">
        <f t="shared" si="20"/>
        <v>0.19098620689655174</v>
      </c>
      <c r="P65" s="3">
        <f>SUM(H65/E65)</f>
        <v>0</v>
      </c>
      <c r="Q65" s="29">
        <f>SUM(I65/E65*100%)</f>
        <v>0.1582457142857143</v>
      </c>
    </row>
    <row r="66" spans="1:17" s="6" customFormat="1" ht="20.100000000000001" customHeight="1" x14ac:dyDescent="0.25">
      <c r="A66" s="45">
        <v>212</v>
      </c>
      <c r="B66" s="37" t="s">
        <v>100</v>
      </c>
      <c r="C66" s="38">
        <v>0</v>
      </c>
      <c r="D66" s="38"/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40">
        <f t="shared" si="23"/>
        <v>0</v>
      </c>
      <c r="K66" s="41">
        <f t="shared" si="22"/>
        <v>0</v>
      </c>
      <c r="L66" s="38">
        <f t="shared" si="19"/>
        <v>0</v>
      </c>
      <c r="M66" s="38">
        <v>0</v>
      </c>
      <c r="N66" s="38">
        <f t="shared" si="24"/>
        <v>0</v>
      </c>
      <c r="O66" s="42">
        <v>0</v>
      </c>
      <c r="P66" s="3">
        <v>0</v>
      </c>
      <c r="Q66" s="29">
        <v>0</v>
      </c>
    </row>
    <row r="67" spans="1:17" s="6" customFormat="1" ht="20.100000000000001" customHeight="1" x14ac:dyDescent="0.25">
      <c r="A67" s="45" t="s">
        <v>101</v>
      </c>
      <c r="B67" s="37" t="s">
        <v>102</v>
      </c>
      <c r="C67" s="38">
        <v>9500</v>
      </c>
      <c r="D67" s="68">
        <v>657</v>
      </c>
      <c r="E67" s="38">
        <f t="shared" si="21"/>
        <v>10157</v>
      </c>
      <c r="F67" s="38">
        <v>10157</v>
      </c>
      <c r="G67" s="38">
        <v>0</v>
      </c>
      <c r="H67" s="38">
        <v>0</v>
      </c>
      <c r="I67" s="38">
        <v>1945.63</v>
      </c>
      <c r="J67" s="40">
        <f t="shared" si="23"/>
        <v>8211.369999999999</v>
      </c>
      <c r="K67" s="41">
        <f t="shared" si="22"/>
        <v>8211.369999999999</v>
      </c>
      <c r="L67" s="38">
        <f t="shared" si="19"/>
        <v>0</v>
      </c>
      <c r="M67" s="38">
        <v>766.55</v>
      </c>
      <c r="N67" s="38">
        <f t="shared" si="24"/>
        <v>1179.0800000000002</v>
      </c>
      <c r="O67" s="42">
        <f t="shared" si="20"/>
        <v>0.19155557743428178</v>
      </c>
      <c r="P67" s="3">
        <f>SUM(H67/E67)</f>
        <v>0</v>
      </c>
      <c r="Q67" s="29">
        <f t="shared" ref="Q67:Q94" si="25">SUM(I67/E67*100%)</f>
        <v>0.19155557743428178</v>
      </c>
    </row>
    <row r="68" spans="1:17" s="6" customFormat="1" ht="20.100000000000001" customHeight="1" x14ac:dyDescent="0.25">
      <c r="A68" s="45" t="s">
        <v>103</v>
      </c>
      <c r="B68" s="37" t="s">
        <v>104</v>
      </c>
      <c r="C68" s="38">
        <v>4000</v>
      </c>
      <c r="D68" s="38">
        <v>-604</v>
      </c>
      <c r="E68" s="38">
        <f t="shared" si="21"/>
        <v>3396</v>
      </c>
      <c r="F68" s="38">
        <v>3396</v>
      </c>
      <c r="G68" s="38">
        <v>0</v>
      </c>
      <c r="H68" s="46">
        <v>0</v>
      </c>
      <c r="I68" s="38">
        <v>2080</v>
      </c>
      <c r="J68" s="40">
        <f t="shared" si="23"/>
        <v>1316</v>
      </c>
      <c r="K68" s="41">
        <f t="shared" si="22"/>
        <v>1316</v>
      </c>
      <c r="L68" s="38">
        <f t="shared" si="19"/>
        <v>0</v>
      </c>
      <c r="M68" s="38">
        <v>927.38</v>
      </c>
      <c r="N68" s="38">
        <f t="shared" si="24"/>
        <v>1152.6199999999999</v>
      </c>
      <c r="O68" s="42">
        <f t="shared" si="20"/>
        <v>0.61248527679623088</v>
      </c>
      <c r="P68" s="3">
        <f t="shared" ref="P68:P94" si="26">SUM(H68/E68)</f>
        <v>0</v>
      </c>
      <c r="Q68" s="29">
        <f t="shared" si="25"/>
        <v>0.61248527679623088</v>
      </c>
    </row>
    <row r="69" spans="1:17" s="6" customFormat="1" ht="20.100000000000001" customHeight="1" x14ac:dyDescent="0.25">
      <c r="A69" s="45" t="s">
        <v>105</v>
      </c>
      <c r="B69" s="37" t="s">
        <v>106</v>
      </c>
      <c r="C69" s="38">
        <v>5950</v>
      </c>
      <c r="D69" s="38"/>
      <c r="E69" s="38">
        <f t="shared" si="21"/>
        <v>5950</v>
      </c>
      <c r="F69" s="38">
        <v>5950</v>
      </c>
      <c r="G69" s="38">
        <v>0</v>
      </c>
      <c r="H69" s="38">
        <v>0</v>
      </c>
      <c r="I69" s="38">
        <v>3120</v>
      </c>
      <c r="J69" s="40">
        <f t="shared" si="23"/>
        <v>2830</v>
      </c>
      <c r="K69" s="41">
        <f t="shared" si="22"/>
        <v>2830</v>
      </c>
      <c r="L69" s="38">
        <f t="shared" si="19"/>
        <v>0</v>
      </c>
      <c r="M69" s="38">
        <v>475.01</v>
      </c>
      <c r="N69" s="38">
        <f t="shared" si="24"/>
        <v>2644.99</v>
      </c>
      <c r="O69" s="42">
        <f t="shared" si="20"/>
        <v>0.52436974789915969</v>
      </c>
      <c r="P69" s="3">
        <f t="shared" si="26"/>
        <v>0</v>
      </c>
      <c r="Q69" s="29">
        <f t="shared" si="25"/>
        <v>0.52436974789915969</v>
      </c>
    </row>
    <row r="70" spans="1:17" s="6" customFormat="1" ht="20.100000000000001" customHeight="1" x14ac:dyDescent="0.25">
      <c r="A70" s="45" t="s">
        <v>107</v>
      </c>
      <c r="B70" s="37" t="s">
        <v>108</v>
      </c>
      <c r="C70" s="38">
        <v>2000</v>
      </c>
      <c r="D70" s="38"/>
      <c r="E70" s="38">
        <f t="shared" si="21"/>
        <v>2000</v>
      </c>
      <c r="F70" s="38">
        <v>2000</v>
      </c>
      <c r="G70" s="38">
        <v>0</v>
      </c>
      <c r="H70" s="38">
        <v>0</v>
      </c>
      <c r="I70" s="38">
        <v>103.74</v>
      </c>
      <c r="J70" s="40">
        <f t="shared" si="23"/>
        <v>1896.26</v>
      </c>
      <c r="K70" s="41">
        <f t="shared" si="22"/>
        <v>1896.26</v>
      </c>
      <c r="L70" s="38">
        <f t="shared" si="19"/>
        <v>0</v>
      </c>
      <c r="M70" s="38">
        <v>46.55</v>
      </c>
      <c r="N70" s="38">
        <f t="shared" si="24"/>
        <v>57.19</v>
      </c>
      <c r="O70" s="42">
        <f t="shared" si="20"/>
        <v>5.1869999999999999E-2</v>
      </c>
      <c r="P70" s="3">
        <f t="shared" si="26"/>
        <v>0</v>
      </c>
      <c r="Q70" s="29">
        <f t="shared" si="25"/>
        <v>5.1869999999999999E-2</v>
      </c>
    </row>
    <row r="71" spans="1:17" s="6" customFormat="1" ht="20.100000000000001" customHeight="1" x14ac:dyDescent="0.25">
      <c r="A71" s="45" t="s">
        <v>109</v>
      </c>
      <c r="B71" s="37" t="s">
        <v>110</v>
      </c>
      <c r="C71" s="38">
        <v>7000</v>
      </c>
      <c r="D71" s="68"/>
      <c r="E71" s="38">
        <f t="shared" ref="E71:E91" si="27">SUM(C71+D71)</f>
        <v>7000</v>
      </c>
      <c r="F71" s="38">
        <v>7000</v>
      </c>
      <c r="G71" s="38">
        <v>0</v>
      </c>
      <c r="H71" s="38">
        <v>0</v>
      </c>
      <c r="I71" s="38">
        <v>1458.62</v>
      </c>
      <c r="J71" s="40">
        <f t="shared" si="23"/>
        <v>5541.38</v>
      </c>
      <c r="K71" s="41">
        <f t="shared" si="22"/>
        <v>5541.38</v>
      </c>
      <c r="L71" s="38">
        <f t="shared" si="19"/>
        <v>0</v>
      </c>
      <c r="M71" s="38">
        <v>1225.6199999999999</v>
      </c>
      <c r="N71" s="38">
        <f t="shared" si="24"/>
        <v>233</v>
      </c>
      <c r="O71" s="42">
        <f t="shared" si="20"/>
        <v>0.20837428571428571</v>
      </c>
      <c r="P71" s="3">
        <f t="shared" si="26"/>
        <v>0</v>
      </c>
      <c r="Q71" s="29">
        <f t="shared" si="25"/>
        <v>0.20837428571428571</v>
      </c>
    </row>
    <row r="72" spans="1:17" s="6" customFormat="1" ht="20.100000000000001" customHeight="1" x14ac:dyDescent="0.25">
      <c r="A72" s="45" t="s">
        <v>111</v>
      </c>
      <c r="B72" s="37" t="s">
        <v>112</v>
      </c>
      <c r="C72" s="38">
        <v>8900</v>
      </c>
      <c r="D72" s="38"/>
      <c r="E72" s="38">
        <f t="shared" si="27"/>
        <v>8900</v>
      </c>
      <c r="F72" s="38">
        <v>6400</v>
      </c>
      <c r="G72" s="38">
        <v>0</v>
      </c>
      <c r="H72" s="38">
        <v>0</v>
      </c>
      <c r="I72" s="38">
        <v>875.49</v>
      </c>
      <c r="J72" s="40">
        <f t="shared" si="23"/>
        <v>5524.51</v>
      </c>
      <c r="K72" s="41">
        <f t="shared" si="22"/>
        <v>8024.51</v>
      </c>
      <c r="L72" s="38">
        <f t="shared" si="19"/>
        <v>2500</v>
      </c>
      <c r="M72" s="38">
        <v>707.41</v>
      </c>
      <c r="N72" s="38">
        <f t="shared" si="24"/>
        <v>168.08000000000004</v>
      </c>
      <c r="O72" s="42">
        <f t="shared" si="20"/>
        <v>0.13679531249999999</v>
      </c>
      <c r="P72" s="3">
        <f t="shared" si="26"/>
        <v>0</v>
      </c>
      <c r="Q72" s="29">
        <f t="shared" si="25"/>
        <v>9.8369662921348314E-2</v>
      </c>
    </row>
    <row r="73" spans="1:17" s="6" customFormat="1" ht="20.100000000000001" customHeight="1" x14ac:dyDescent="0.25">
      <c r="A73" s="45" t="s">
        <v>113</v>
      </c>
      <c r="B73" s="37" t="s">
        <v>114</v>
      </c>
      <c r="C73" s="38">
        <v>5000</v>
      </c>
      <c r="D73" s="38"/>
      <c r="E73" s="38">
        <f t="shared" si="27"/>
        <v>5000</v>
      </c>
      <c r="F73" s="38">
        <v>4750</v>
      </c>
      <c r="G73" s="38">
        <v>0</v>
      </c>
      <c r="H73" s="38">
        <v>0</v>
      </c>
      <c r="I73" s="38">
        <v>129.22999999999999</v>
      </c>
      <c r="J73" s="40">
        <f t="shared" si="23"/>
        <v>4620.7700000000004</v>
      </c>
      <c r="K73" s="41">
        <f t="shared" si="22"/>
        <v>4870.7700000000004</v>
      </c>
      <c r="L73" s="38">
        <f t="shared" si="19"/>
        <v>250</v>
      </c>
      <c r="M73" s="38">
        <v>0</v>
      </c>
      <c r="N73" s="38">
        <f t="shared" si="24"/>
        <v>129.22999999999999</v>
      </c>
      <c r="O73" s="42">
        <f t="shared" si="20"/>
        <v>2.7206315789473683E-2</v>
      </c>
      <c r="P73" s="3">
        <f t="shared" si="26"/>
        <v>0</v>
      </c>
      <c r="Q73" s="29">
        <f t="shared" si="25"/>
        <v>2.5845999999999997E-2</v>
      </c>
    </row>
    <row r="74" spans="1:17" s="6" customFormat="1" ht="20.100000000000001" customHeight="1" x14ac:dyDescent="0.25">
      <c r="A74" s="45" t="s">
        <v>115</v>
      </c>
      <c r="B74" s="37" t="s">
        <v>116</v>
      </c>
      <c r="C74" s="38">
        <v>2000</v>
      </c>
      <c r="D74" s="38"/>
      <c r="E74" s="38">
        <f t="shared" si="27"/>
        <v>2000</v>
      </c>
      <c r="F74" s="38">
        <v>2000</v>
      </c>
      <c r="G74" s="38">
        <v>0</v>
      </c>
      <c r="H74" s="38">
        <v>0</v>
      </c>
      <c r="I74" s="38">
        <v>0</v>
      </c>
      <c r="J74" s="40">
        <f t="shared" si="23"/>
        <v>2000</v>
      </c>
      <c r="K74" s="41">
        <f t="shared" si="22"/>
        <v>2000</v>
      </c>
      <c r="L74" s="38">
        <f t="shared" ref="L74:L105" si="28">SUM(E74-F74)</f>
        <v>0</v>
      </c>
      <c r="M74" s="38">
        <v>0</v>
      </c>
      <c r="N74" s="38">
        <f t="shared" si="24"/>
        <v>0</v>
      </c>
      <c r="O74" s="42">
        <f t="shared" si="20"/>
        <v>0</v>
      </c>
      <c r="P74" s="3">
        <f t="shared" si="26"/>
        <v>0</v>
      </c>
      <c r="Q74" s="29">
        <f t="shared" si="25"/>
        <v>0</v>
      </c>
    </row>
    <row r="75" spans="1:17" s="6" customFormat="1" ht="20.100000000000001" customHeight="1" x14ac:dyDescent="0.25">
      <c r="A75" s="45" t="s">
        <v>117</v>
      </c>
      <c r="B75" s="37" t="s">
        <v>118</v>
      </c>
      <c r="C75" s="38">
        <v>800</v>
      </c>
      <c r="D75" s="38">
        <v>2000</v>
      </c>
      <c r="E75" s="38">
        <f t="shared" si="27"/>
        <v>2800</v>
      </c>
      <c r="F75" s="38">
        <v>2600</v>
      </c>
      <c r="G75" s="38">
        <v>0</v>
      </c>
      <c r="H75" s="38">
        <v>0</v>
      </c>
      <c r="I75" s="38">
        <v>1923.15</v>
      </c>
      <c r="J75" s="40">
        <f t="shared" si="23"/>
        <v>676.84999999999991</v>
      </c>
      <c r="K75" s="41">
        <f t="shared" si="22"/>
        <v>876.84999999999991</v>
      </c>
      <c r="L75" s="38">
        <f t="shared" si="28"/>
        <v>200</v>
      </c>
      <c r="M75" s="38">
        <v>530.91</v>
      </c>
      <c r="N75" s="38">
        <f t="shared" si="24"/>
        <v>1392.2400000000002</v>
      </c>
      <c r="O75" s="42">
        <f t="shared" si="20"/>
        <v>0.73967307692307693</v>
      </c>
      <c r="P75" s="3">
        <f t="shared" si="26"/>
        <v>0</v>
      </c>
      <c r="Q75" s="29">
        <f t="shared" si="25"/>
        <v>0.68683928571428576</v>
      </c>
    </row>
    <row r="76" spans="1:17" s="6" customFormat="1" ht="20.100000000000001" customHeight="1" x14ac:dyDescent="0.25">
      <c r="A76" s="45" t="s">
        <v>119</v>
      </c>
      <c r="B76" s="37" t="s">
        <v>120</v>
      </c>
      <c r="C76" s="38">
        <v>500</v>
      </c>
      <c r="D76" s="38"/>
      <c r="E76" s="38">
        <f t="shared" si="27"/>
        <v>500</v>
      </c>
      <c r="F76" s="38">
        <v>500</v>
      </c>
      <c r="G76" s="38">
        <v>0</v>
      </c>
      <c r="H76" s="38">
        <v>0</v>
      </c>
      <c r="I76" s="38">
        <v>0</v>
      </c>
      <c r="J76" s="40">
        <f t="shared" si="23"/>
        <v>500</v>
      </c>
      <c r="K76" s="41">
        <f t="shared" si="22"/>
        <v>500</v>
      </c>
      <c r="L76" s="38">
        <f t="shared" si="28"/>
        <v>0</v>
      </c>
      <c r="M76" s="38">
        <v>0</v>
      </c>
      <c r="N76" s="38">
        <f t="shared" si="24"/>
        <v>0</v>
      </c>
      <c r="O76" s="42">
        <f t="shared" si="20"/>
        <v>0</v>
      </c>
      <c r="P76" s="3">
        <f t="shared" si="26"/>
        <v>0</v>
      </c>
      <c r="Q76" s="29">
        <f t="shared" si="25"/>
        <v>0</v>
      </c>
    </row>
    <row r="77" spans="1:17" s="6" customFormat="1" ht="20.100000000000001" customHeight="1" x14ac:dyDescent="0.25">
      <c r="A77" s="45" t="s">
        <v>121</v>
      </c>
      <c r="B77" s="37" t="s">
        <v>122</v>
      </c>
      <c r="C77" s="38">
        <v>2685</v>
      </c>
      <c r="D77" s="38"/>
      <c r="E77" s="38">
        <f t="shared" si="27"/>
        <v>2685</v>
      </c>
      <c r="F77" s="38">
        <v>2685</v>
      </c>
      <c r="G77" s="38">
        <v>0</v>
      </c>
      <c r="H77" s="38">
        <v>0</v>
      </c>
      <c r="I77" s="38">
        <v>970.75</v>
      </c>
      <c r="J77" s="40">
        <f t="shared" si="23"/>
        <v>1714.25</v>
      </c>
      <c r="K77" s="41">
        <f t="shared" si="22"/>
        <v>1714.25</v>
      </c>
      <c r="L77" s="38">
        <f t="shared" si="28"/>
        <v>0</v>
      </c>
      <c r="M77" s="38">
        <v>534.79999999999995</v>
      </c>
      <c r="N77" s="38">
        <f t="shared" si="24"/>
        <v>435.95000000000005</v>
      </c>
      <c r="O77" s="42">
        <f t="shared" si="20"/>
        <v>0.36154562383612665</v>
      </c>
      <c r="P77" s="3">
        <f t="shared" si="26"/>
        <v>0</v>
      </c>
      <c r="Q77" s="29">
        <f t="shared" si="25"/>
        <v>0.36154562383612665</v>
      </c>
    </row>
    <row r="78" spans="1:17" s="6" customFormat="1" ht="20.100000000000001" customHeight="1" x14ac:dyDescent="0.25">
      <c r="A78" s="45" t="s">
        <v>123</v>
      </c>
      <c r="B78" s="37" t="s">
        <v>124</v>
      </c>
      <c r="C78" s="38">
        <v>2500</v>
      </c>
      <c r="D78" s="38"/>
      <c r="E78" s="38">
        <f t="shared" si="27"/>
        <v>2500</v>
      </c>
      <c r="F78" s="38">
        <v>2200</v>
      </c>
      <c r="G78" s="38">
        <v>0</v>
      </c>
      <c r="H78" s="38">
        <v>0</v>
      </c>
      <c r="I78" s="38">
        <v>356.49</v>
      </c>
      <c r="J78" s="40">
        <f t="shared" si="23"/>
        <v>1843.51</v>
      </c>
      <c r="K78" s="41">
        <f t="shared" si="22"/>
        <v>2143.5100000000002</v>
      </c>
      <c r="L78" s="38">
        <f t="shared" si="28"/>
        <v>300</v>
      </c>
      <c r="M78" s="38">
        <v>61.71</v>
      </c>
      <c r="N78" s="38">
        <f t="shared" si="24"/>
        <v>294.78000000000003</v>
      </c>
      <c r="O78" s="42">
        <f t="shared" si="20"/>
        <v>0.1620409090909091</v>
      </c>
      <c r="P78" s="3">
        <f t="shared" si="26"/>
        <v>0</v>
      </c>
      <c r="Q78" s="29">
        <f t="shared" si="25"/>
        <v>0.142596</v>
      </c>
    </row>
    <row r="79" spans="1:17" s="6" customFormat="1" ht="20.100000000000001" customHeight="1" x14ac:dyDescent="0.25">
      <c r="A79" s="45" t="s">
        <v>125</v>
      </c>
      <c r="B79" s="37" t="s">
        <v>126</v>
      </c>
      <c r="C79" s="38">
        <v>2110</v>
      </c>
      <c r="D79" s="38"/>
      <c r="E79" s="38">
        <f t="shared" si="27"/>
        <v>2110</v>
      </c>
      <c r="F79" s="38">
        <v>2110</v>
      </c>
      <c r="G79" s="38">
        <v>0</v>
      </c>
      <c r="H79" s="38">
        <v>0</v>
      </c>
      <c r="I79" s="38">
        <v>138.59</v>
      </c>
      <c r="J79" s="40">
        <f t="shared" si="23"/>
        <v>1971.41</v>
      </c>
      <c r="K79" s="41">
        <f t="shared" si="22"/>
        <v>1971.41</v>
      </c>
      <c r="L79" s="38">
        <f t="shared" si="28"/>
        <v>0</v>
      </c>
      <c r="M79" s="38">
        <v>116.78</v>
      </c>
      <c r="N79" s="38">
        <f t="shared" si="24"/>
        <v>21.810000000000002</v>
      </c>
      <c r="O79" s="42">
        <f t="shared" si="20"/>
        <v>6.5682464454976303E-2</v>
      </c>
      <c r="P79" s="3">
        <f t="shared" si="26"/>
        <v>0</v>
      </c>
      <c r="Q79" s="29">
        <f t="shared" si="25"/>
        <v>6.5682464454976303E-2</v>
      </c>
    </row>
    <row r="80" spans="1:17" s="6" customFormat="1" ht="20.100000000000001" customHeight="1" x14ac:dyDescent="0.25">
      <c r="A80" s="45" t="s">
        <v>127</v>
      </c>
      <c r="B80" s="37" t="s">
        <v>128</v>
      </c>
      <c r="C80" s="38">
        <v>2000</v>
      </c>
      <c r="D80" s="38"/>
      <c r="E80" s="38">
        <f t="shared" si="27"/>
        <v>2000</v>
      </c>
      <c r="F80" s="38">
        <v>1700</v>
      </c>
      <c r="G80" s="38">
        <v>0</v>
      </c>
      <c r="H80" s="38">
        <v>0</v>
      </c>
      <c r="I80" s="38">
        <v>551.5</v>
      </c>
      <c r="J80" s="40">
        <f t="shared" si="23"/>
        <v>1148.5</v>
      </c>
      <c r="K80" s="41">
        <f t="shared" si="22"/>
        <v>1448.5</v>
      </c>
      <c r="L80" s="38">
        <f t="shared" si="28"/>
        <v>300</v>
      </c>
      <c r="M80" s="38">
        <v>193.09</v>
      </c>
      <c r="N80" s="38">
        <f t="shared" si="24"/>
        <v>358.40999999999997</v>
      </c>
      <c r="O80" s="42">
        <f t="shared" si="20"/>
        <v>0.32441176470588234</v>
      </c>
      <c r="P80" s="3">
        <f t="shared" si="26"/>
        <v>0</v>
      </c>
      <c r="Q80" s="29">
        <f t="shared" si="25"/>
        <v>0.27575</v>
      </c>
    </row>
    <row r="81" spans="1:17" s="6" customFormat="1" ht="20.100000000000001" customHeight="1" x14ac:dyDescent="0.25">
      <c r="A81" s="45">
        <v>256</v>
      </c>
      <c r="B81" s="67" t="s">
        <v>129</v>
      </c>
      <c r="C81" s="38">
        <v>0</v>
      </c>
      <c r="D81" s="38"/>
      <c r="E81" s="38">
        <f t="shared" si="27"/>
        <v>0</v>
      </c>
      <c r="F81" s="38">
        <v>0</v>
      </c>
      <c r="G81" s="38">
        <v>0</v>
      </c>
      <c r="H81" s="38">
        <v>0</v>
      </c>
      <c r="I81" s="38">
        <v>0</v>
      </c>
      <c r="J81" s="40">
        <f t="shared" si="23"/>
        <v>0</v>
      </c>
      <c r="K81" s="41">
        <f t="shared" si="22"/>
        <v>0</v>
      </c>
      <c r="L81" s="38">
        <f t="shared" si="28"/>
        <v>0</v>
      </c>
      <c r="M81" s="38">
        <v>0</v>
      </c>
      <c r="N81" s="38">
        <f t="shared" si="24"/>
        <v>0</v>
      </c>
      <c r="O81" s="42">
        <v>0</v>
      </c>
      <c r="P81" s="3">
        <v>0</v>
      </c>
      <c r="Q81" s="29">
        <v>0</v>
      </c>
    </row>
    <row r="82" spans="1:17" s="6" customFormat="1" ht="20.100000000000001" customHeight="1" x14ac:dyDescent="0.25">
      <c r="A82" s="45">
        <v>259</v>
      </c>
      <c r="B82" s="67" t="s">
        <v>130</v>
      </c>
      <c r="C82" s="38">
        <v>800</v>
      </c>
      <c r="D82" s="38">
        <v>4000</v>
      </c>
      <c r="E82" s="38">
        <f t="shared" si="27"/>
        <v>4800</v>
      </c>
      <c r="F82" s="38">
        <v>4800</v>
      </c>
      <c r="G82" s="38">
        <v>0</v>
      </c>
      <c r="H82" s="38">
        <v>0</v>
      </c>
      <c r="I82" s="38">
        <v>1513.55</v>
      </c>
      <c r="J82" s="40">
        <f t="shared" si="23"/>
        <v>3286.45</v>
      </c>
      <c r="K82" s="41">
        <f t="shared" si="22"/>
        <v>3286.45</v>
      </c>
      <c r="L82" s="38">
        <f t="shared" si="28"/>
        <v>0</v>
      </c>
      <c r="M82" s="38">
        <v>143.4</v>
      </c>
      <c r="N82" s="38">
        <f t="shared" si="24"/>
        <v>1370.1499999999999</v>
      </c>
      <c r="O82" s="42">
        <f t="shared" si="20"/>
        <v>0.31532291666666667</v>
      </c>
      <c r="P82" s="3">
        <f t="shared" si="26"/>
        <v>0</v>
      </c>
      <c r="Q82" s="29">
        <f t="shared" si="25"/>
        <v>0.31532291666666667</v>
      </c>
    </row>
    <row r="83" spans="1:17" s="6" customFormat="1" ht="20.100000000000001" customHeight="1" x14ac:dyDescent="0.25">
      <c r="A83" s="45" t="s">
        <v>131</v>
      </c>
      <c r="B83" s="67" t="s">
        <v>132</v>
      </c>
      <c r="C83" s="38">
        <v>1000</v>
      </c>
      <c r="D83" s="38"/>
      <c r="E83" s="38">
        <f t="shared" si="27"/>
        <v>1000</v>
      </c>
      <c r="F83" s="38">
        <v>700</v>
      </c>
      <c r="G83" s="38">
        <v>0</v>
      </c>
      <c r="H83" s="38">
        <v>0</v>
      </c>
      <c r="I83" s="38">
        <v>0</v>
      </c>
      <c r="J83" s="40">
        <f t="shared" si="23"/>
        <v>700</v>
      </c>
      <c r="K83" s="41">
        <f t="shared" si="22"/>
        <v>1000</v>
      </c>
      <c r="L83" s="38">
        <f t="shared" si="28"/>
        <v>300</v>
      </c>
      <c r="M83" s="38">
        <v>0</v>
      </c>
      <c r="N83" s="38">
        <f t="shared" si="24"/>
        <v>0</v>
      </c>
      <c r="O83" s="42">
        <f t="shared" si="20"/>
        <v>0</v>
      </c>
      <c r="P83" s="3">
        <f t="shared" si="26"/>
        <v>0</v>
      </c>
      <c r="Q83" s="29">
        <f t="shared" si="25"/>
        <v>0</v>
      </c>
    </row>
    <row r="84" spans="1:17" s="6" customFormat="1" ht="20.100000000000001" customHeight="1" x14ac:dyDescent="0.25">
      <c r="A84" s="45">
        <v>262</v>
      </c>
      <c r="B84" s="67" t="s">
        <v>133</v>
      </c>
      <c r="C84" s="38">
        <v>0</v>
      </c>
      <c r="D84" s="38"/>
      <c r="E84" s="38">
        <f t="shared" si="27"/>
        <v>0</v>
      </c>
      <c r="F84" s="38">
        <v>0</v>
      </c>
      <c r="G84" s="38">
        <v>0</v>
      </c>
      <c r="H84" s="38">
        <v>0</v>
      </c>
      <c r="I84" s="38">
        <v>0</v>
      </c>
      <c r="J84" s="40">
        <f t="shared" si="23"/>
        <v>0</v>
      </c>
      <c r="K84" s="41">
        <f t="shared" si="22"/>
        <v>0</v>
      </c>
      <c r="L84" s="38">
        <f t="shared" si="28"/>
        <v>0</v>
      </c>
      <c r="M84" s="38">
        <v>0</v>
      </c>
      <c r="N84" s="38">
        <f t="shared" si="24"/>
        <v>0</v>
      </c>
      <c r="O84" s="42">
        <v>0</v>
      </c>
      <c r="P84" s="3">
        <v>0</v>
      </c>
      <c r="Q84" s="29">
        <v>0</v>
      </c>
    </row>
    <row r="85" spans="1:17" s="6" customFormat="1" ht="20.100000000000001" customHeight="1" x14ac:dyDescent="0.25">
      <c r="A85" s="45" t="s">
        <v>134</v>
      </c>
      <c r="B85" s="67" t="s">
        <v>135</v>
      </c>
      <c r="C85" s="38">
        <v>4595</v>
      </c>
      <c r="D85" s="38"/>
      <c r="E85" s="38">
        <f t="shared" si="27"/>
        <v>4595</v>
      </c>
      <c r="F85" s="38">
        <v>4595</v>
      </c>
      <c r="G85" s="38">
        <v>0</v>
      </c>
      <c r="H85" s="38">
        <v>0</v>
      </c>
      <c r="I85" s="38">
        <v>649.48</v>
      </c>
      <c r="J85" s="40">
        <f t="shared" si="23"/>
        <v>3945.52</v>
      </c>
      <c r="K85" s="41">
        <f t="shared" si="22"/>
        <v>3945.52</v>
      </c>
      <c r="L85" s="38">
        <f t="shared" si="28"/>
        <v>0</v>
      </c>
      <c r="M85" s="38">
        <v>178.94</v>
      </c>
      <c r="N85" s="38">
        <f t="shared" si="24"/>
        <v>470.54</v>
      </c>
      <c r="O85" s="42">
        <f t="shared" si="20"/>
        <v>0.1413449401523395</v>
      </c>
      <c r="P85" s="3">
        <f t="shared" si="26"/>
        <v>0</v>
      </c>
      <c r="Q85" s="29">
        <f t="shared" si="25"/>
        <v>0.1413449401523395</v>
      </c>
    </row>
    <row r="86" spans="1:17" s="6" customFormat="1" ht="20.100000000000001" customHeight="1" x14ac:dyDescent="0.25">
      <c r="A86" s="45" t="s">
        <v>136</v>
      </c>
      <c r="B86" s="67" t="s">
        <v>137</v>
      </c>
      <c r="C86" s="38">
        <v>2100</v>
      </c>
      <c r="D86" s="68"/>
      <c r="E86" s="38">
        <f t="shared" si="27"/>
        <v>2100</v>
      </c>
      <c r="F86" s="38">
        <v>2100</v>
      </c>
      <c r="G86" s="38">
        <v>0</v>
      </c>
      <c r="H86" s="38">
        <v>0</v>
      </c>
      <c r="I86" s="38">
        <v>585.83000000000004</v>
      </c>
      <c r="J86" s="40">
        <f t="shared" si="23"/>
        <v>1514.17</v>
      </c>
      <c r="K86" s="41">
        <f t="shared" si="22"/>
        <v>1514.17</v>
      </c>
      <c r="L86" s="38">
        <f t="shared" si="28"/>
        <v>0</v>
      </c>
      <c r="M86" s="38">
        <v>451.97</v>
      </c>
      <c r="N86" s="38">
        <f t="shared" si="24"/>
        <v>133.86000000000001</v>
      </c>
      <c r="O86" s="42">
        <f t="shared" si="20"/>
        <v>0.2789666666666667</v>
      </c>
      <c r="P86" s="3">
        <f t="shared" si="26"/>
        <v>0</v>
      </c>
      <c r="Q86" s="29">
        <f t="shared" si="25"/>
        <v>0.2789666666666667</v>
      </c>
    </row>
    <row r="87" spans="1:17" s="6" customFormat="1" ht="20.100000000000001" customHeight="1" x14ac:dyDescent="0.25">
      <c r="A87" s="45" t="s">
        <v>138</v>
      </c>
      <c r="B87" s="37" t="s">
        <v>139</v>
      </c>
      <c r="C87" s="38">
        <v>500</v>
      </c>
      <c r="D87" s="38"/>
      <c r="E87" s="38">
        <f t="shared" si="27"/>
        <v>500</v>
      </c>
      <c r="F87" s="38">
        <v>380</v>
      </c>
      <c r="G87" s="38">
        <v>0</v>
      </c>
      <c r="H87" s="38">
        <v>0</v>
      </c>
      <c r="I87" s="38">
        <v>2.84</v>
      </c>
      <c r="J87" s="40">
        <f t="shared" si="23"/>
        <v>377.16</v>
      </c>
      <c r="K87" s="41">
        <f t="shared" si="22"/>
        <v>497.16</v>
      </c>
      <c r="L87" s="38">
        <f t="shared" si="28"/>
        <v>120</v>
      </c>
      <c r="M87" s="38">
        <v>2.84</v>
      </c>
      <c r="N87" s="38">
        <f t="shared" si="24"/>
        <v>0</v>
      </c>
      <c r="O87" s="42">
        <f t="shared" si="20"/>
        <v>7.4736842105263155E-3</v>
      </c>
      <c r="P87" s="3">
        <f t="shared" si="26"/>
        <v>0</v>
      </c>
      <c r="Q87" s="29">
        <f t="shared" si="25"/>
        <v>5.6799999999999993E-3</v>
      </c>
    </row>
    <row r="88" spans="1:17" s="6" customFormat="1" ht="20.100000000000001" customHeight="1" x14ac:dyDescent="0.25">
      <c r="A88" s="45" t="s">
        <v>140</v>
      </c>
      <c r="B88" s="37" t="s">
        <v>141</v>
      </c>
      <c r="C88" s="38">
        <v>5000</v>
      </c>
      <c r="D88" s="38"/>
      <c r="E88" s="38">
        <f t="shared" si="27"/>
        <v>5000</v>
      </c>
      <c r="F88" s="38">
        <v>5000</v>
      </c>
      <c r="G88" s="38">
        <v>0</v>
      </c>
      <c r="H88" s="38">
        <v>0</v>
      </c>
      <c r="I88" s="38">
        <v>1343.58</v>
      </c>
      <c r="J88" s="40">
        <f t="shared" si="23"/>
        <v>3656.42</v>
      </c>
      <c r="K88" s="41">
        <f t="shared" si="22"/>
        <v>3656.42</v>
      </c>
      <c r="L88" s="38">
        <f t="shared" si="28"/>
        <v>0</v>
      </c>
      <c r="M88" s="38">
        <v>1210.03</v>
      </c>
      <c r="N88" s="38">
        <f t="shared" si="24"/>
        <v>133.54999999999995</v>
      </c>
      <c r="O88" s="42">
        <f t="shared" si="20"/>
        <v>0.26871600000000001</v>
      </c>
      <c r="P88" s="3">
        <f t="shared" si="26"/>
        <v>0</v>
      </c>
      <c r="Q88" s="29">
        <f t="shared" si="25"/>
        <v>0.26871600000000001</v>
      </c>
    </row>
    <row r="89" spans="1:17" s="6" customFormat="1" ht="20.100000000000001" customHeight="1" x14ac:dyDescent="0.25">
      <c r="A89" s="45" t="s">
        <v>142</v>
      </c>
      <c r="B89" s="37" t="s">
        <v>143</v>
      </c>
      <c r="C89" s="38">
        <v>13825</v>
      </c>
      <c r="D89" s="68">
        <v>-5104</v>
      </c>
      <c r="E89" s="38">
        <f t="shared" si="27"/>
        <v>8721</v>
      </c>
      <c r="F89" s="38">
        <v>7221</v>
      </c>
      <c r="G89" s="38">
        <v>0</v>
      </c>
      <c r="H89" s="38">
        <v>0</v>
      </c>
      <c r="I89" s="38">
        <v>5336.33</v>
      </c>
      <c r="J89" s="40">
        <f t="shared" si="23"/>
        <v>1884.67</v>
      </c>
      <c r="K89" s="41">
        <f t="shared" si="22"/>
        <v>3384.67</v>
      </c>
      <c r="L89" s="38">
        <f t="shared" si="28"/>
        <v>1500</v>
      </c>
      <c r="M89" s="38">
        <v>4512.21</v>
      </c>
      <c r="N89" s="38">
        <f t="shared" si="24"/>
        <v>824.11999999999989</v>
      </c>
      <c r="O89" s="42">
        <f t="shared" si="20"/>
        <v>0.73900152333471814</v>
      </c>
      <c r="P89" s="3">
        <f t="shared" si="26"/>
        <v>0</v>
      </c>
      <c r="Q89" s="29">
        <f t="shared" si="25"/>
        <v>0.61189427817910791</v>
      </c>
    </row>
    <row r="90" spans="1:17" s="6" customFormat="1" ht="20.100000000000001" customHeight="1" x14ac:dyDescent="0.25">
      <c r="A90" s="45" t="s">
        <v>144</v>
      </c>
      <c r="B90" s="37" t="s">
        <v>145</v>
      </c>
      <c r="C90" s="38">
        <v>3000</v>
      </c>
      <c r="D90" s="38">
        <v>-112</v>
      </c>
      <c r="E90" s="38">
        <f t="shared" si="27"/>
        <v>2888</v>
      </c>
      <c r="F90" s="38">
        <v>2888</v>
      </c>
      <c r="G90" s="38">
        <v>0</v>
      </c>
      <c r="H90" s="38">
        <v>0</v>
      </c>
      <c r="I90" s="38">
        <v>239.61</v>
      </c>
      <c r="J90" s="40">
        <f t="shared" si="23"/>
        <v>2648.39</v>
      </c>
      <c r="K90" s="41">
        <f t="shared" si="22"/>
        <v>2648.39</v>
      </c>
      <c r="L90" s="38">
        <f t="shared" si="28"/>
        <v>0</v>
      </c>
      <c r="M90" s="38">
        <v>188.43</v>
      </c>
      <c r="N90" s="38">
        <f t="shared" si="24"/>
        <v>51.180000000000007</v>
      </c>
      <c r="O90" s="42">
        <f t="shared" si="20"/>
        <v>8.2967451523545704E-2</v>
      </c>
      <c r="P90" s="3">
        <f t="shared" si="26"/>
        <v>0</v>
      </c>
      <c r="Q90" s="29">
        <f t="shared" si="25"/>
        <v>8.2967451523545704E-2</v>
      </c>
    </row>
    <row r="91" spans="1:17" s="6" customFormat="1" ht="20.100000000000001" customHeight="1" x14ac:dyDescent="0.25">
      <c r="A91" s="45" t="s">
        <v>146</v>
      </c>
      <c r="B91" s="37" t="s">
        <v>147</v>
      </c>
      <c r="C91" s="38">
        <v>6270</v>
      </c>
      <c r="D91" s="38"/>
      <c r="E91" s="38">
        <f t="shared" si="27"/>
        <v>6270</v>
      </c>
      <c r="F91" s="38">
        <v>5570</v>
      </c>
      <c r="G91" s="38">
        <v>0</v>
      </c>
      <c r="H91" s="38">
        <v>0</v>
      </c>
      <c r="I91" s="38">
        <v>4477.18</v>
      </c>
      <c r="J91" s="40">
        <f t="shared" si="23"/>
        <v>1092.8199999999997</v>
      </c>
      <c r="K91" s="41">
        <f t="shared" si="22"/>
        <v>1792.8199999999997</v>
      </c>
      <c r="L91" s="38">
        <f t="shared" si="28"/>
        <v>700</v>
      </c>
      <c r="M91" s="38">
        <v>2465.7199999999998</v>
      </c>
      <c r="N91" s="38">
        <f t="shared" si="24"/>
        <v>2011.4600000000005</v>
      </c>
      <c r="O91" s="42">
        <f t="shared" si="20"/>
        <v>0.8038025134649911</v>
      </c>
      <c r="P91" s="3">
        <f t="shared" si="26"/>
        <v>0</v>
      </c>
      <c r="Q91" s="29">
        <f t="shared" si="25"/>
        <v>0.71406379585326962</v>
      </c>
    </row>
    <row r="92" spans="1:17" s="6" customFormat="1" ht="20.100000000000001" customHeight="1" x14ac:dyDescent="0.25">
      <c r="A92" s="45">
        <v>291</v>
      </c>
      <c r="B92" s="37" t="s">
        <v>148</v>
      </c>
      <c r="C92" s="38">
        <v>0</v>
      </c>
      <c r="D92" s="38">
        <v>1004</v>
      </c>
      <c r="E92" s="38">
        <v>1004</v>
      </c>
      <c r="F92" s="38">
        <v>1004</v>
      </c>
      <c r="G92" s="38">
        <v>0</v>
      </c>
      <c r="H92" s="38">
        <v>0</v>
      </c>
      <c r="I92" s="38">
        <v>1003.5</v>
      </c>
      <c r="J92" s="40">
        <f t="shared" si="23"/>
        <v>0.5</v>
      </c>
      <c r="K92" s="41">
        <f t="shared" si="22"/>
        <v>0.5</v>
      </c>
      <c r="L92" s="38">
        <f t="shared" si="28"/>
        <v>0</v>
      </c>
      <c r="M92" s="38">
        <v>1003.5</v>
      </c>
      <c r="N92" s="38">
        <f t="shared" si="24"/>
        <v>0</v>
      </c>
      <c r="O92" s="42">
        <f t="shared" si="20"/>
        <v>0.99950199203187251</v>
      </c>
      <c r="P92" s="3">
        <f t="shared" si="26"/>
        <v>0</v>
      </c>
      <c r="Q92" s="29">
        <f t="shared" si="25"/>
        <v>0.99950199203187251</v>
      </c>
    </row>
    <row r="93" spans="1:17" s="6" customFormat="1" ht="20.100000000000001" customHeight="1" x14ac:dyDescent="0.25">
      <c r="A93" s="45">
        <v>292</v>
      </c>
      <c r="B93" s="37" t="s">
        <v>180</v>
      </c>
      <c r="C93" s="38">
        <v>0</v>
      </c>
      <c r="D93" s="38">
        <v>1451</v>
      </c>
      <c r="E93" s="38">
        <v>1451</v>
      </c>
      <c r="F93" s="38">
        <v>1451</v>
      </c>
      <c r="G93" s="38">
        <v>0</v>
      </c>
      <c r="H93" s="38">
        <v>0</v>
      </c>
      <c r="I93" s="38">
        <v>1450.06</v>
      </c>
      <c r="J93" s="40">
        <f t="shared" si="23"/>
        <v>0.94000000000005457</v>
      </c>
      <c r="K93" s="41">
        <f t="shared" si="22"/>
        <v>0.94000000000005457</v>
      </c>
      <c r="L93" s="38">
        <f t="shared" si="28"/>
        <v>0</v>
      </c>
      <c r="M93" s="38">
        <v>793.19</v>
      </c>
      <c r="N93" s="38">
        <f t="shared" si="24"/>
        <v>656.86999999999989</v>
      </c>
      <c r="O93" s="42">
        <f t="shared" si="20"/>
        <v>0.99935217091660922</v>
      </c>
      <c r="P93" s="3">
        <f t="shared" si="26"/>
        <v>0</v>
      </c>
      <c r="Q93" s="29">
        <f t="shared" si="25"/>
        <v>0.99935217091660922</v>
      </c>
    </row>
    <row r="94" spans="1:17" s="6" customFormat="1" ht="20.100000000000001" customHeight="1" x14ac:dyDescent="0.25">
      <c r="A94" s="45">
        <v>293</v>
      </c>
      <c r="B94" s="37" t="s">
        <v>176</v>
      </c>
      <c r="C94" s="38">
        <v>0</v>
      </c>
      <c r="D94" s="38">
        <v>302</v>
      </c>
      <c r="E94" s="38">
        <v>302</v>
      </c>
      <c r="F94" s="38">
        <v>302</v>
      </c>
      <c r="G94" s="38">
        <v>0</v>
      </c>
      <c r="H94" s="38">
        <v>0</v>
      </c>
      <c r="I94" s="38">
        <v>301.52</v>
      </c>
      <c r="J94" s="40">
        <f t="shared" si="23"/>
        <v>0.48000000000001819</v>
      </c>
      <c r="K94" s="41">
        <f t="shared" si="22"/>
        <v>0.48000000000001819</v>
      </c>
      <c r="L94" s="38">
        <f t="shared" si="28"/>
        <v>0</v>
      </c>
      <c r="M94" s="38">
        <v>301.52</v>
      </c>
      <c r="N94" s="38">
        <f t="shared" si="24"/>
        <v>0</v>
      </c>
      <c r="O94" s="42">
        <f t="shared" si="20"/>
        <v>0.99841059602648996</v>
      </c>
      <c r="P94" s="3">
        <f t="shared" si="26"/>
        <v>0</v>
      </c>
      <c r="Q94" s="29">
        <f t="shared" si="25"/>
        <v>0.99841059602648996</v>
      </c>
    </row>
    <row r="95" spans="1:17" s="6" customFormat="1" ht="20.100000000000001" customHeight="1" x14ac:dyDescent="0.25">
      <c r="A95" s="45">
        <v>296</v>
      </c>
      <c r="B95" s="37" t="s">
        <v>177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40">
        <f t="shared" si="23"/>
        <v>0</v>
      </c>
      <c r="K95" s="41">
        <f t="shared" si="22"/>
        <v>0</v>
      </c>
      <c r="L95" s="38">
        <f t="shared" si="28"/>
        <v>0</v>
      </c>
      <c r="M95" s="38">
        <v>0</v>
      </c>
      <c r="N95" s="38">
        <f t="shared" si="24"/>
        <v>0</v>
      </c>
      <c r="O95" s="42">
        <v>0</v>
      </c>
      <c r="P95" s="3">
        <v>0</v>
      </c>
      <c r="Q95" s="29">
        <v>0</v>
      </c>
    </row>
    <row r="96" spans="1:17" s="6" customFormat="1" ht="20.100000000000001" customHeight="1" x14ac:dyDescent="0.25">
      <c r="A96" s="45">
        <v>298</v>
      </c>
      <c r="B96" s="37" t="s">
        <v>149</v>
      </c>
      <c r="C96" s="38">
        <v>0</v>
      </c>
      <c r="D96" s="38">
        <v>1948</v>
      </c>
      <c r="E96" s="38">
        <v>1948</v>
      </c>
      <c r="F96" s="38">
        <v>1948</v>
      </c>
      <c r="G96" s="38">
        <v>0</v>
      </c>
      <c r="H96" s="38">
        <v>0</v>
      </c>
      <c r="I96" s="38">
        <v>1947.52</v>
      </c>
      <c r="J96" s="40">
        <f t="shared" si="23"/>
        <v>0.48000000000001819</v>
      </c>
      <c r="K96" s="41">
        <f>SUM(E96-H96-I96)</f>
        <v>0.48000000000001819</v>
      </c>
      <c r="L96" s="38">
        <f>SUM(E96-F96)</f>
        <v>0</v>
      </c>
      <c r="M96" s="38">
        <v>1947.52</v>
      </c>
      <c r="N96" s="38">
        <f>SUM(I96-M96)</f>
        <v>0</v>
      </c>
      <c r="O96" s="42">
        <f>SUM(I96/F96*100%)</f>
        <v>0.99975359342915815</v>
      </c>
      <c r="P96" s="3">
        <f>SUM(H96/E96)</f>
        <v>0</v>
      </c>
      <c r="Q96" s="29">
        <f>SUM(I96/E96*100%)</f>
        <v>0.99975359342915815</v>
      </c>
    </row>
    <row r="97" spans="1:17" s="6" customFormat="1" ht="20.100000000000001" customHeight="1" x14ac:dyDescent="0.25">
      <c r="A97" s="82"/>
      <c r="B97" s="83" t="s">
        <v>150</v>
      </c>
      <c r="C97" s="84">
        <f>SUM(C98:C104)</f>
        <v>140030</v>
      </c>
      <c r="D97" s="84">
        <f>SUM(D98:D105)</f>
        <v>-1385</v>
      </c>
      <c r="E97" s="84">
        <f>SUM(E98:E105)</f>
        <v>138645</v>
      </c>
      <c r="F97" s="84">
        <f>SUM(F98:F105)</f>
        <v>132525</v>
      </c>
      <c r="G97" s="84">
        <v>0</v>
      </c>
      <c r="H97" s="84">
        <f>SUM(H98:H105)</f>
        <v>0</v>
      </c>
      <c r="I97" s="84">
        <f>SUM(I98:I105)</f>
        <v>29379.38</v>
      </c>
      <c r="J97" s="84">
        <f>SUM(F97-I97)</f>
        <v>103145.62</v>
      </c>
      <c r="K97" s="84">
        <f>SUM(E97-G97-I97)</f>
        <v>109265.62</v>
      </c>
      <c r="L97" s="84">
        <f t="shared" si="28"/>
        <v>6120</v>
      </c>
      <c r="M97" s="84">
        <f>SUM(M98:M105)</f>
        <v>14437.1</v>
      </c>
      <c r="N97" s="84">
        <f>SUM(I97-M97)</f>
        <v>14942.28</v>
      </c>
      <c r="O97" s="35">
        <f t="shared" si="20"/>
        <v>0.22168934163365403</v>
      </c>
      <c r="P97" s="54">
        <f>SUM(H97/E97)</f>
        <v>0</v>
      </c>
      <c r="Q97" s="29">
        <f t="shared" ref="Q97:Q104" si="29">SUM(I97/F97*100%)</f>
        <v>0.22168934163365403</v>
      </c>
    </row>
    <row r="98" spans="1:17" s="6" customFormat="1" ht="20.100000000000001" customHeight="1" x14ac:dyDescent="0.25">
      <c r="A98" s="36" t="s">
        <v>179</v>
      </c>
      <c r="B98" s="86" t="s">
        <v>151</v>
      </c>
      <c r="C98" s="38">
        <v>28500</v>
      </c>
      <c r="D98" s="38">
        <v>-2885</v>
      </c>
      <c r="E98" s="38">
        <f t="shared" ref="E98:E103" si="30">SUM(C98+D98)</f>
        <v>25615</v>
      </c>
      <c r="F98" s="38">
        <v>23615</v>
      </c>
      <c r="G98" s="38">
        <v>0</v>
      </c>
      <c r="H98" s="38">
        <v>0</v>
      </c>
      <c r="I98" s="38">
        <v>2271.39</v>
      </c>
      <c r="J98" s="40">
        <f>F98-I98-G98</f>
        <v>21343.61</v>
      </c>
      <c r="K98" s="41">
        <f t="shared" ref="K98:K105" si="31">SUM(E98-H98-I98)</f>
        <v>23343.61</v>
      </c>
      <c r="L98" s="38">
        <f t="shared" si="28"/>
        <v>2000</v>
      </c>
      <c r="M98" s="38">
        <v>0</v>
      </c>
      <c r="N98" s="38">
        <f t="shared" ref="N98:N111" si="32">SUM(I98-M98)</f>
        <v>2271.39</v>
      </c>
      <c r="O98" s="42">
        <f t="shared" si="20"/>
        <v>9.6184204954478075E-2</v>
      </c>
      <c r="P98" s="3">
        <f>SUM(H98/E98)</f>
        <v>0</v>
      </c>
      <c r="Q98" s="87">
        <f t="shared" si="29"/>
        <v>9.6184204954478075E-2</v>
      </c>
    </row>
    <row r="99" spans="1:17" s="6" customFormat="1" ht="20.100000000000001" customHeight="1" x14ac:dyDescent="0.25">
      <c r="A99" s="36">
        <v>314</v>
      </c>
      <c r="B99" s="86" t="s">
        <v>152</v>
      </c>
      <c r="C99" s="38">
        <v>28500</v>
      </c>
      <c r="D99" s="38"/>
      <c r="E99" s="38">
        <f t="shared" si="30"/>
        <v>28500</v>
      </c>
      <c r="F99" s="38">
        <v>28500</v>
      </c>
      <c r="G99" s="38">
        <v>0</v>
      </c>
      <c r="H99" s="38">
        <v>0</v>
      </c>
      <c r="I99" s="38">
        <v>0</v>
      </c>
      <c r="J99" s="40">
        <f t="shared" ref="J99:J104" si="33">F99-I99-G99</f>
        <v>28500</v>
      </c>
      <c r="K99" s="41">
        <f t="shared" si="31"/>
        <v>28500</v>
      </c>
      <c r="L99" s="38">
        <f t="shared" si="28"/>
        <v>0</v>
      </c>
      <c r="M99" s="38">
        <v>0</v>
      </c>
      <c r="N99" s="38">
        <f t="shared" si="32"/>
        <v>0</v>
      </c>
      <c r="O99" s="42">
        <f t="shared" si="20"/>
        <v>0</v>
      </c>
      <c r="P99" s="3">
        <f t="shared" ref="P99:P104" si="34">SUM(H99/E99)</f>
        <v>0</v>
      </c>
      <c r="Q99" s="87">
        <f t="shared" si="29"/>
        <v>0</v>
      </c>
    </row>
    <row r="100" spans="1:17" s="6" customFormat="1" ht="20.100000000000001" customHeight="1" x14ac:dyDescent="0.25">
      <c r="A100" s="36">
        <v>320</v>
      </c>
      <c r="B100" s="86" t="s">
        <v>153</v>
      </c>
      <c r="C100" s="38">
        <v>380</v>
      </c>
      <c r="D100" s="38">
        <v>1500</v>
      </c>
      <c r="E100" s="38">
        <f t="shared" si="30"/>
        <v>1880</v>
      </c>
      <c r="F100" s="38">
        <v>1760</v>
      </c>
      <c r="G100" s="38">
        <v>0</v>
      </c>
      <c r="H100" s="38">
        <v>0</v>
      </c>
      <c r="I100" s="38">
        <v>1384.47</v>
      </c>
      <c r="J100" s="40">
        <f t="shared" si="33"/>
        <v>375.53</v>
      </c>
      <c r="K100" s="41">
        <f t="shared" si="31"/>
        <v>495.53</v>
      </c>
      <c r="L100" s="38">
        <f t="shared" si="28"/>
        <v>120</v>
      </c>
      <c r="M100" s="38">
        <v>1247.51</v>
      </c>
      <c r="N100" s="38">
        <f t="shared" si="32"/>
        <v>136.96000000000004</v>
      </c>
      <c r="O100" s="42">
        <f t="shared" si="20"/>
        <v>0.78663068181818185</v>
      </c>
      <c r="P100" s="3">
        <f t="shared" si="34"/>
        <v>0</v>
      </c>
      <c r="Q100" s="87">
        <f t="shared" si="29"/>
        <v>0.78663068181818185</v>
      </c>
    </row>
    <row r="101" spans="1:17" s="6" customFormat="1" ht="20.100000000000001" customHeight="1" x14ac:dyDescent="0.25">
      <c r="A101" s="36" t="s">
        <v>154</v>
      </c>
      <c r="B101" s="86" t="s">
        <v>155</v>
      </c>
      <c r="C101" s="38">
        <v>1900</v>
      </c>
      <c r="D101" s="38"/>
      <c r="E101" s="38">
        <f t="shared" si="30"/>
        <v>1900</v>
      </c>
      <c r="F101" s="38">
        <v>1900</v>
      </c>
      <c r="G101" s="38">
        <v>0</v>
      </c>
      <c r="H101" s="38">
        <v>0</v>
      </c>
      <c r="I101" s="38">
        <v>180.83</v>
      </c>
      <c r="J101" s="40">
        <f t="shared" si="33"/>
        <v>1719.17</v>
      </c>
      <c r="K101" s="41">
        <f t="shared" si="31"/>
        <v>1719.17</v>
      </c>
      <c r="L101" s="38">
        <f t="shared" si="28"/>
        <v>0</v>
      </c>
      <c r="M101" s="38">
        <v>0</v>
      </c>
      <c r="N101" s="38">
        <f t="shared" si="32"/>
        <v>180.83</v>
      </c>
      <c r="O101" s="42">
        <f t="shared" si="20"/>
        <v>9.5173684210526327E-2</v>
      </c>
      <c r="P101" s="3">
        <f t="shared" si="34"/>
        <v>0</v>
      </c>
      <c r="Q101" s="87">
        <f t="shared" si="29"/>
        <v>9.5173684210526327E-2</v>
      </c>
    </row>
    <row r="102" spans="1:17" s="6" customFormat="1" ht="20.100000000000001" customHeight="1" x14ac:dyDescent="0.25">
      <c r="A102" s="36" t="s">
        <v>156</v>
      </c>
      <c r="B102" s="86" t="s">
        <v>157</v>
      </c>
      <c r="C102" s="38">
        <v>33250</v>
      </c>
      <c r="D102" s="38"/>
      <c r="E102" s="38">
        <f t="shared" si="30"/>
        <v>33250</v>
      </c>
      <c r="F102" s="38">
        <v>32250</v>
      </c>
      <c r="G102" s="38">
        <v>0</v>
      </c>
      <c r="H102" s="38">
        <v>0</v>
      </c>
      <c r="I102" s="38">
        <v>2832.96</v>
      </c>
      <c r="J102" s="40">
        <f t="shared" si="33"/>
        <v>29417.040000000001</v>
      </c>
      <c r="K102" s="41">
        <f t="shared" si="31"/>
        <v>30417.040000000001</v>
      </c>
      <c r="L102" s="38">
        <f t="shared" si="28"/>
        <v>1000</v>
      </c>
      <c r="M102" s="38">
        <v>1275.52</v>
      </c>
      <c r="N102" s="38">
        <f t="shared" si="32"/>
        <v>1557.44</v>
      </c>
      <c r="O102" s="42">
        <f t="shared" si="20"/>
        <v>8.7843720930232558E-2</v>
      </c>
      <c r="P102" s="3">
        <f t="shared" si="34"/>
        <v>0</v>
      </c>
      <c r="Q102" s="87">
        <f t="shared" si="29"/>
        <v>8.7843720930232558E-2</v>
      </c>
    </row>
    <row r="103" spans="1:17" s="6" customFormat="1" ht="20.100000000000001" customHeight="1" x14ac:dyDescent="0.25">
      <c r="A103" s="36" t="s">
        <v>158</v>
      </c>
      <c r="B103" s="86" t="s">
        <v>150</v>
      </c>
      <c r="C103" s="38">
        <v>9500</v>
      </c>
      <c r="D103" s="38"/>
      <c r="E103" s="38">
        <f t="shared" si="30"/>
        <v>9500</v>
      </c>
      <c r="F103" s="38">
        <v>8500</v>
      </c>
      <c r="G103" s="38">
        <v>0</v>
      </c>
      <c r="H103" s="38">
        <v>0</v>
      </c>
      <c r="I103" s="38">
        <v>3653.78</v>
      </c>
      <c r="J103" s="40">
        <f t="shared" si="33"/>
        <v>4846.2199999999993</v>
      </c>
      <c r="K103" s="41">
        <f t="shared" si="31"/>
        <v>5846.2199999999993</v>
      </c>
      <c r="L103" s="38">
        <f t="shared" si="28"/>
        <v>1000</v>
      </c>
      <c r="M103" s="38">
        <v>1540.8</v>
      </c>
      <c r="N103" s="38">
        <f t="shared" si="32"/>
        <v>2112.9800000000005</v>
      </c>
      <c r="O103" s="42">
        <f t="shared" si="20"/>
        <v>0.42985647058823534</v>
      </c>
      <c r="P103" s="3">
        <f t="shared" si="34"/>
        <v>0</v>
      </c>
      <c r="Q103" s="87">
        <f t="shared" si="29"/>
        <v>0.42985647058823534</v>
      </c>
    </row>
    <row r="104" spans="1:17" s="6" customFormat="1" ht="20.100000000000001" customHeight="1" x14ac:dyDescent="0.25">
      <c r="A104" s="36">
        <v>380</v>
      </c>
      <c r="B104" s="86" t="s">
        <v>159</v>
      </c>
      <c r="C104" s="38">
        <v>38000</v>
      </c>
      <c r="D104" s="68"/>
      <c r="E104" s="38">
        <f>SUM(C104+D104)</f>
        <v>38000</v>
      </c>
      <c r="F104" s="38">
        <v>36000</v>
      </c>
      <c r="G104" s="38">
        <v>0</v>
      </c>
      <c r="H104" s="38">
        <v>0</v>
      </c>
      <c r="I104" s="38">
        <v>19055.95</v>
      </c>
      <c r="J104" s="40">
        <f t="shared" si="33"/>
        <v>16944.05</v>
      </c>
      <c r="K104" s="41">
        <f t="shared" si="31"/>
        <v>18944.05</v>
      </c>
      <c r="L104" s="38">
        <f t="shared" si="28"/>
        <v>2000</v>
      </c>
      <c r="M104" s="38">
        <v>10373.27</v>
      </c>
      <c r="N104" s="38">
        <f t="shared" si="32"/>
        <v>8682.68</v>
      </c>
      <c r="O104" s="42">
        <f t="shared" si="20"/>
        <v>0.52933194444444442</v>
      </c>
      <c r="P104" s="3">
        <f t="shared" si="34"/>
        <v>0</v>
      </c>
      <c r="Q104" s="87">
        <f t="shared" si="29"/>
        <v>0.52933194444444442</v>
      </c>
    </row>
    <row r="105" spans="1:17" s="6" customFormat="1" ht="20.100000000000001" customHeight="1" x14ac:dyDescent="0.25">
      <c r="A105" s="36">
        <v>396</v>
      </c>
      <c r="B105" s="86" t="s">
        <v>160</v>
      </c>
      <c r="C105" s="38">
        <v>0</v>
      </c>
      <c r="D105" s="68"/>
      <c r="E105" s="38">
        <f>SUM(C105+D105)</f>
        <v>0</v>
      </c>
      <c r="F105" s="38">
        <v>0</v>
      </c>
      <c r="G105" s="38">
        <v>0</v>
      </c>
      <c r="H105" s="38">
        <v>0</v>
      </c>
      <c r="I105" s="38">
        <v>0</v>
      </c>
      <c r="J105" s="40">
        <f>F105-H105-I105</f>
        <v>0</v>
      </c>
      <c r="K105" s="41">
        <f t="shared" si="31"/>
        <v>0</v>
      </c>
      <c r="L105" s="38">
        <f t="shared" si="28"/>
        <v>0</v>
      </c>
      <c r="M105" s="38">
        <v>0</v>
      </c>
      <c r="N105" s="38">
        <f t="shared" si="32"/>
        <v>0</v>
      </c>
      <c r="O105" s="42">
        <v>0</v>
      </c>
      <c r="P105" s="3">
        <v>0</v>
      </c>
      <c r="Q105" s="87">
        <v>0</v>
      </c>
    </row>
    <row r="106" spans="1:17" s="6" customFormat="1" ht="20.100000000000001" customHeight="1" x14ac:dyDescent="0.25">
      <c r="A106" s="82"/>
      <c r="B106" s="83" t="s">
        <v>161</v>
      </c>
      <c r="C106" s="84">
        <f>SUM(C107:C111)</f>
        <v>351700</v>
      </c>
      <c r="D106" s="84">
        <f>SUM(D107)</f>
        <v>-15484</v>
      </c>
      <c r="E106" s="84">
        <f>SUM(E107:E111)</f>
        <v>303616</v>
      </c>
      <c r="F106" s="84">
        <f>SUM(F107:F111)</f>
        <v>236316</v>
      </c>
      <c r="G106" s="84">
        <v>0</v>
      </c>
      <c r="H106" s="84">
        <f>SUM(H107:H111)</f>
        <v>0</v>
      </c>
      <c r="I106" s="88">
        <f>SUM(I107:I111)</f>
        <v>84877</v>
      </c>
      <c r="J106" s="84">
        <f>SUM(F106-I106)</f>
        <v>151439</v>
      </c>
      <c r="K106" s="84">
        <f>SUM(E106-G106-I106)</f>
        <v>218739</v>
      </c>
      <c r="L106" s="84">
        <f t="shared" ref="L106:L111" si="35">SUM(E106-F106)</f>
        <v>67300</v>
      </c>
      <c r="M106" s="84">
        <f>SUM(M107:M111)</f>
        <v>83377</v>
      </c>
      <c r="N106" s="84">
        <f>SUM(I106-M106)</f>
        <v>1500</v>
      </c>
      <c r="O106" s="35">
        <f t="shared" si="20"/>
        <v>0.35916738604241777</v>
      </c>
      <c r="P106" s="54">
        <f t="shared" ref="P106:P111" si="36">SUM(H106/E106)</f>
        <v>0</v>
      </c>
      <c r="Q106" s="29">
        <f t="shared" ref="Q106:Q111" si="37">SUM(I106/F106*100%)</f>
        <v>0.35916738604241777</v>
      </c>
    </row>
    <row r="107" spans="1:17" s="6" customFormat="1" ht="20.100000000000001" customHeight="1" x14ac:dyDescent="0.25">
      <c r="A107" s="45" t="s">
        <v>162</v>
      </c>
      <c r="B107" s="37" t="s">
        <v>163</v>
      </c>
      <c r="C107" s="38">
        <v>60000</v>
      </c>
      <c r="D107" s="38">
        <v>-15484</v>
      </c>
      <c r="E107" s="38">
        <f>SUM(C107+D107)</f>
        <v>44516</v>
      </c>
      <c r="F107" s="38">
        <v>37516</v>
      </c>
      <c r="G107" s="38">
        <v>0</v>
      </c>
      <c r="H107" s="38">
        <v>0</v>
      </c>
      <c r="I107" s="38">
        <v>4177</v>
      </c>
      <c r="J107" s="40">
        <f>F107-I107-G107</f>
        <v>33339</v>
      </c>
      <c r="K107" s="41">
        <f>SUM(E107-H107-I107)</f>
        <v>40339</v>
      </c>
      <c r="L107" s="38">
        <f t="shared" si="35"/>
        <v>7000</v>
      </c>
      <c r="M107" s="38">
        <v>2677</v>
      </c>
      <c r="N107" s="38">
        <f t="shared" si="32"/>
        <v>1500</v>
      </c>
      <c r="O107" s="42">
        <f t="shared" si="20"/>
        <v>0.11133916195756477</v>
      </c>
      <c r="P107" s="54">
        <f t="shared" si="36"/>
        <v>0</v>
      </c>
      <c r="Q107" s="87">
        <f t="shared" si="37"/>
        <v>0.11133916195756477</v>
      </c>
    </row>
    <row r="108" spans="1:17" ht="20.100000000000001" customHeight="1" x14ac:dyDescent="0.25">
      <c r="A108" s="45" t="s">
        <v>164</v>
      </c>
      <c r="B108" s="37" t="s">
        <v>165</v>
      </c>
      <c r="C108" s="38">
        <v>20000</v>
      </c>
      <c r="D108" s="38">
        <v>-4000</v>
      </c>
      <c r="E108" s="38">
        <f>SUM(C108+D108)</f>
        <v>16000</v>
      </c>
      <c r="F108" s="38">
        <v>13000</v>
      </c>
      <c r="G108" s="38">
        <v>0</v>
      </c>
      <c r="H108" s="38">
        <v>0</v>
      </c>
      <c r="I108" s="38">
        <v>0</v>
      </c>
      <c r="J108" s="40">
        <f>F108-I108-G108</f>
        <v>13000</v>
      </c>
      <c r="K108" s="41">
        <f>SUM(E108-H108-I108)</f>
        <v>16000</v>
      </c>
      <c r="L108" s="38">
        <f t="shared" si="35"/>
        <v>3000</v>
      </c>
      <c r="M108" s="38">
        <v>0</v>
      </c>
      <c r="N108" s="38">
        <f t="shared" si="32"/>
        <v>0</v>
      </c>
      <c r="O108" s="42">
        <f t="shared" si="20"/>
        <v>0</v>
      </c>
      <c r="P108" s="54">
        <f t="shared" si="36"/>
        <v>0</v>
      </c>
      <c r="Q108" s="87">
        <f t="shared" si="37"/>
        <v>0</v>
      </c>
    </row>
    <row r="109" spans="1:17" ht="20.100000000000001" customHeight="1" x14ac:dyDescent="0.25">
      <c r="A109" s="45">
        <v>641</v>
      </c>
      <c r="B109" s="37" t="s">
        <v>166</v>
      </c>
      <c r="C109" s="38">
        <v>21700</v>
      </c>
      <c r="D109" s="38"/>
      <c r="E109" s="38">
        <f>SUM(C109+D109)</f>
        <v>21700</v>
      </c>
      <c r="F109" s="38">
        <v>14400</v>
      </c>
      <c r="G109" s="38">
        <v>0</v>
      </c>
      <c r="H109" s="38">
        <v>0</v>
      </c>
      <c r="I109" s="38">
        <v>0</v>
      </c>
      <c r="J109" s="40">
        <f>F109-I109-G109</f>
        <v>14400</v>
      </c>
      <c r="K109" s="41">
        <f>SUM(E109-H109-I109)</f>
        <v>21700</v>
      </c>
      <c r="L109" s="38">
        <f t="shared" si="35"/>
        <v>7300</v>
      </c>
      <c r="M109" s="38">
        <v>0</v>
      </c>
      <c r="N109" s="84">
        <f t="shared" si="32"/>
        <v>0</v>
      </c>
      <c r="O109" s="42">
        <f t="shared" si="20"/>
        <v>0</v>
      </c>
      <c r="P109" s="54">
        <f t="shared" si="36"/>
        <v>0</v>
      </c>
      <c r="Q109" s="87">
        <f t="shared" si="37"/>
        <v>0</v>
      </c>
    </row>
    <row r="110" spans="1:17" ht="20.100000000000001" customHeight="1" x14ac:dyDescent="0.25">
      <c r="A110" s="89">
        <v>669</v>
      </c>
      <c r="B110" s="90" t="s">
        <v>167</v>
      </c>
      <c r="C110" s="46">
        <v>250000</v>
      </c>
      <c r="D110" s="91">
        <v>-30000</v>
      </c>
      <c r="E110" s="38">
        <f>SUM(C110+D110)</f>
        <v>220000</v>
      </c>
      <c r="F110" s="46">
        <v>170000</v>
      </c>
      <c r="G110" s="91">
        <v>0</v>
      </c>
      <c r="H110" s="91">
        <v>0</v>
      </c>
      <c r="I110" s="38">
        <v>80000</v>
      </c>
      <c r="J110" s="40">
        <f>F110-I110-G110</f>
        <v>90000</v>
      </c>
      <c r="K110" s="41">
        <f>SUM(E110-H110-I110)</f>
        <v>140000</v>
      </c>
      <c r="L110" s="38">
        <f t="shared" si="35"/>
        <v>50000</v>
      </c>
      <c r="M110" s="38">
        <v>80000</v>
      </c>
      <c r="N110" s="84">
        <f>SUM(I110-M110)</f>
        <v>0</v>
      </c>
      <c r="O110" s="92">
        <f>SUM(I110/F110*100%)</f>
        <v>0.47058823529411764</v>
      </c>
      <c r="P110" s="54">
        <f t="shared" si="36"/>
        <v>0</v>
      </c>
      <c r="Q110" s="87">
        <f t="shared" si="37"/>
        <v>0.47058823529411764</v>
      </c>
    </row>
    <row r="111" spans="1:17" ht="12" customHeight="1" thickBot="1" x14ac:dyDescent="0.3">
      <c r="A111" s="93">
        <v>693</v>
      </c>
      <c r="B111" s="94" t="s">
        <v>178</v>
      </c>
      <c r="C111" s="95">
        <v>0</v>
      </c>
      <c r="D111" s="96">
        <v>1400</v>
      </c>
      <c r="E111" s="74">
        <f>SUM(C111+D111)</f>
        <v>1400</v>
      </c>
      <c r="F111" s="95">
        <v>1400</v>
      </c>
      <c r="G111" s="96">
        <v>0</v>
      </c>
      <c r="H111" s="96">
        <v>0</v>
      </c>
      <c r="I111" s="74">
        <v>700</v>
      </c>
      <c r="J111" s="76">
        <f>F111-I111-G111</f>
        <v>700</v>
      </c>
      <c r="K111" s="77">
        <f>SUM(E111-H111-I111)</f>
        <v>700</v>
      </c>
      <c r="L111" s="74">
        <f t="shared" si="35"/>
        <v>0</v>
      </c>
      <c r="M111" s="74">
        <v>700</v>
      </c>
      <c r="N111" s="97">
        <f t="shared" si="32"/>
        <v>0</v>
      </c>
      <c r="O111" s="98">
        <f t="shared" si="20"/>
        <v>0.5</v>
      </c>
      <c r="P111" s="99">
        <f t="shared" si="36"/>
        <v>0</v>
      </c>
      <c r="Q111" s="100">
        <f t="shared" si="37"/>
        <v>0.5</v>
      </c>
    </row>
    <row r="112" spans="1:17" ht="12" customHeight="1" x14ac:dyDescent="0.3">
      <c r="A112" s="7" t="s">
        <v>168</v>
      </c>
      <c r="B112" s="8"/>
      <c r="C112" s="9"/>
      <c r="D112" s="9"/>
      <c r="E112" s="9"/>
      <c r="F112" s="9"/>
      <c r="G112" s="9"/>
      <c r="H112" s="9"/>
      <c r="I112" s="9"/>
      <c r="J112" s="9"/>
      <c r="K112" s="11"/>
      <c r="L112" s="9"/>
      <c r="M112" s="11"/>
      <c r="N112" s="9"/>
      <c r="O112" s="9"/>
      <c r="P112" s="9"/>
      <c r="Q112" s="10"/>
    </row>
    <row r="113" spans="1:1" ht="24" customHeight="1" x14ac:dyDescent="0.25">
      <c r="A113" s="7" t="s">
        <v>169</v>
      </c>
    </row>
  </sheetData>
  <mergeCells count="10">
    <mergeCell ref="A1:Q1"/>
    <mergeCell ref="A2:Q2"/>
    <mergeCell ref="A3:Q3"/>
    <mergeCell ref="A4:Q4"/>
    <mergeCell ref="A5:Q5"/>
    <mergeCell ref="A61:Q61"/>
    <mergeCell ref="A57:Q57"/>
    <mergeCell ref="A58:Q58"/>
    <mergeCell ref="A59:Q59"/>
    <mergeCell ref="A60:Q60"/>
  </mergeCells>
  <pageMargins left="0.7" right="0.7" top="0.75" bottom="0.75" header="0.3" footer="0.3"/>
  <pageSetup paperSize="5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- 2018</vt:lpstr>
      <vt:lpstr>'JULIO - 2018'!Área_de_impresión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Yarkelis Santamaría</cp:lastModifiedBy>
  <cp:lastPrinted>2018-08-16T15:45:07Z</cp:lastPrinted>
  <dcterms:created xsi:type="dcterms:W3CDTF">2018-02-05T20:52:25Z</dcterms:created>
  <dcterms:modified xsi:type="dcterms:W3CDTF">2018-09-06T17:41:04Z</dcterms:modified>
</cp:coreProperties>
</file>