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urrozm\OneDrive\ANTAI DOCS\WEB\2018\11. Noviembre\TRANSPARENCIA\"/>
    </mc:Choice>
  </mc:AlternateContent>
  <xr:revisionPtr revIDLastSave="9" documentId="11_031D4D0CF82ECCF9E1F3769C2EF8EE7D59423C5D" xr6:coauthVersionLast="38" xr6:coauthVersionMax="38" xr10:uidLastSave="{2852E083-690B-4046-A1D4-BAE38BA57A49}"/>
  <bookViews>
    <workbookView xWindow="120" yWindow="105" windowWidth="23715" windowHeight="9285" xr2:uid="{00000000-000D-0000-FFFF-FFFF00000000}"/>
  </bookViews>
  <sheets>
    <sheet name="OCTUBRE 2018" sheetId="2" r:id="rId1"/>
  </sheets>
  <definedNames>
    <definedName name="_xlnm.Print_Area" localSheetId="0">'OCTUBRE 2018'!$A$1:$Q$104</definedName>
    <definedName name="_xlnm.Print_Titles" localSheetId="0">'OCTUBRE 2018'!$1:$6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04" i="2" l="1"/>
  <c r="O104" i="2"/>
  <c r="N104" i="2"/>
  <c r="J104" i="2"/>
  <c r="E104" i="2"/>
  <c r="L104" i="2" s="1"/>
  <c r="Q103" i="2"/>
  <c r="O103" i="2"/>
  <c r="N103" i="2"/>
  <c r="J103" i="2"/>
  <c r="E103" i="2"/>
  <c r="P103" i="2" s="1"/>
  <c r="Q102" i="2"/>
  <c r="O102" i="2"/>
  <c r="N102" i="2"/>
  <c r="J102" i="2"/>
  <c r="E102" i="2"/>
  <c r="L102" i="2" s="1"/>
  <c r="Q101" i="2"/>
  <c r="O101" i="2"/>
  <c r="N101" i="2"/>
  <c r="J101" i="2"/>
  <c r="E101" i="2"/>
  <c r="L101" i="2" s="1"/>
  <c r="Q100" i="2"/>
  <c r="O100" i="2"/>
  <c r="N100" i="2"/>
  <c r="J100" i="2"/>
  <c r="E100" i="2"/>
  <c r="L100" i="2" s="1"/>
  <c r="M99" i="2"/>
  <c r="I99" i="2"/>
  <c r="H99" i="2"/>
  <c r="F99" i="2"/>
  <c r="D99" i="2"/>
  <c r="C99" i="2"/>
  <c r="N98" i="2"/>
  <c r="J98" i="2"/>
  <c r="E98" i="2"/>
  <c r="L98" i="2" s="1"/>
  <c r="Q97" i="2"/>
  <c r="O97" i="2"/>
  <c r="N97" i="2"/>
  <c r="J97" i="2"/>
  <c r="E97" i="2"/>
  <c r="L97" i="2" s="1"/>
  <c r="Q96" i="2"/>
  <c r="O96" i="2"/>
  <c r="N96" i="2"/>
  <c r="L96" i="2"/>
  <c r="J96" i="2"/>
  <c r="E96" i="2"/>
  <c r="P96" i="2" s="1"/>
  <c r="Q95" i="2"/>
  <c r="O95" i="2"/>
  <c r="N95" i="2"/>
  <c r="J95" i="2"/>
  <c r="E95" i="2"/>
  <c r="P95" i="2" s="1"/>
  <c r="Q94" i="2"/>
  <c r="O94" i="2"/>
  <c r="N94" i="2"/>
  <c r="J94" i="2"/>
  <c r="E94" i="2"/>
  <c r="P94" i="2" s="1"/>
  <c r="Q93" i="2"/>
  <c r="O93" i="2"/>
  <c r="N93" i="2"/>
  <c r="J93" i="2"/>
  <c r="E93" i="2"/>
  <c r="P93" i="2" s="1"/>
  <c r="Q92" i="2"/>
  <c r="O92" i="2"/>
  <c r="N92" i="2"/>
  <c r="J92" i="2"/>
  <c r="E92" i="2"/>
  <c r="P92" i="2" s="1"/>
  <c r="Q91" i="2"/>
  <c r="O91" i="2"/>
  <c r="N91" i="2"/>
  <c r="J91" i="2"/>
  <c r="E91" i="2"/>
  <c r="P91" i="2" s="1"/>
  <c r="M90" i="2"/>
  <c r="I90" i="2"/>
  <c r="H90" i="2"/>
  <c r="F90" i="2"/>
  <c r="J90" i="2" s="1"/>
  <c r="E90" i="2"/>
  <c r="L90" i="2" s="1"/>
  <c r="D90" i="2"/>
  <c r="C90" i="2"/>
  <c r="Q89" i="2"/>
  <c r="P89" i="2"/>
  <c r="O89" i="2"/>
  <c r="N89" i="2"/>
  <c r="L89" i="2"/>
  <c r="K89" i="2"/>
  <c r="J89" i="2"/>
  <c r="N88" i="2"/>
  <c r="L88" i="2"/>
  <c r="K88" i="2"/>
  <c r="J88" i="2"/>
  <c r="Q87" i="2"/>
  <c r="P87" i="2"/>
  <c r="O87" i="2"/>
  <c r="N87" i="2"/>
  <c r="L87" i="2"/>
  <c r="K87" i="2"/>
  <c r="J87" i="2"/>
  <c r="Q86" i="2"/>
  <c r="P86" i="2"/>
  <c r="O86" i="2"/>
  <c r="N86" i="2"/>
  <c r="L86" i="2"/>
  <c r="K86" i="2"/>
  <c r="J86" i="2"/>
  <c r="Q85" i="2"/>
  <c r="P85" i="2"/>
  <c r="O85" i="2"/>
  <c r="N85" i="2"/>
  <c r="L85" i="2"/>
  <c r="K85" i="2"/>
  <c r="J85" i="2"/>
  <c r="O84" i="2"/>
  <c r="N84" i="2"/>
  <c r="J84" i="2"/>
  <c r="E84" i="2"/>
  <c r="Q84" i="2" s="1"/>
  <c r="O83" i="2"/>
  <c r="N83" i="2"/>
  <c r="J83" i="2"/>
  <c r="E83" i="2"/>
  <c r="Q83" i="2" s="1"/>
  <c r="O82" i="2"/>
  <c r="N82" i="2"/>
  <c r="J82" i="2"/>
  <c r="E82" i="2"/>
  <c r="Q82" i="2" s="1"/>
  <c r="O81" i="2"/>
  <c r="N81" i="2"/>
  <c r="J81" i="2"/>
  <c r="E81" i="2"/>
  <c r="Q81" i="2" s="1"/>
  <c r="O80" i="2"/>
  <c r="N80" i="2"/>
  <c r="J80" i="2"/>
  <c r="E80" i="2"/>
  <c r="Q80" i="2" s="1"/>
  <c r="O79" i="2"/>
  <c r="N79" i="2"/>
  <c r="J79" i="2"/>
  <c r="E79" i="2"/>
  <c r="Q79" i="2" s="1"/>
  <c r="O78" i="2"/>
  <c r="N78" i="2"/>
  <c r="J78" i="2"/>
  <c r="E78" i="2"/>
  <c r="Q78" i="2" s="1"/>
  <c r="N77" i="2"/>
  <c r="J77" i="2"/>
  <c r="E77" i="2"/>
  <c r="L77" i="2" s="1"/>
  <c r="O76" i="2"/>
  <c r="N76" i="2"/>
  <c r="J76" i="2"/>
  <c r="E76" i="2"/>
  <c r="Q76" i="2" s="1"/>
  <c r="O75" i="2"/>
  <c r="N75" i="2"/>
  <c r="J75" i="2"/>
  <c r="E75" i="2"/>
  <c r="Q75" i="2" s="1"/>
  <c r="N74" i="2"/>
  <c r="L74" i="2"/>
  <c r="J74" i="2"/>
  <c r="E74" i="2"/>
  <c r="K74" i="2" s="1"/>
  <c r="Q73" i="2"/>
  <c r="O73" i="2"/>
  <c r="N73" i="2"/>
  <c r="L73" i="2"/>
  <c r="J73" i="2"/>
  <c r="E73" i="2"/>
  <c r="P73" i="2" s="1"/>
  <c r="Q72" i="2"/>
  <c r="O72" i="2"/>
  <c r="N72" i="2"/>
  <c r="L72" i="2"/>
  <c r="J72" i="2"/>
  <c r="E72" i="2"/>
  <c r="P72" i="2" s="1"/>
  <c r="Q71" i="2"/>
  <c r="O71" i="2"/>
  <c r="N71" i="2"/>
  <c r="L71" i="2"/>
  <c r="J71" i="2"/>
  <c r="E71" i="2"/>
  <c r="P71" i="2" s="1"/>
  <c r="Q70" i="2"/>
  <c r="O70" i="2"/>
  <c r="N70" i="2"/>
  <c r="L70" i="2"/>
  <c r="J70" i="2"/>
  <c r="E70" i="2"/>
  <c r="P70" i="2" s="1"/>
  <c r="Q69" i="2"/>
  <c r="O69" i="2"/>
  <c r="N69" i="2"/>
  <c r="L69" i="2"/>
  <c r="J69" i="2"/>
  <c r="E69" i="2"/>
  <c r="P69" i="2" s="1"/>
  <c r="Q68" i="2"/>
  <c r="O68" i="2"/>
  <c r="N68" i="2"/>
  <c r="L68" i="2"/>
  <c r="J68" i="2"/>
  <c r="E68" i="2"/>
  <c r="P68" i="2" s="1"/>
  <c r="Q67" i="2"/>
  <c r="O67" i="2"/>
  <c r="N67" i="2"/>
  <c r="L67" i="2"/>
  <c r="J67" i="2"/>
  <c r="E67" i="2"/>
  <c r="P67" i="2" s="1"/>
  <c r="Q66" i="2"/>
  <c r="O66" i="2"/>
  <c r="N66" i="2"/>
  <c r="L66" i="2"/>
  <c r="J66" i="2"/>
  <c r="E66" i="2"/>
  <c r="P66" i="2" s="1"/>
  <c r="Q65" i="2"/>
  <c r="O65" i="2"/>
  <c r="N65" i="2"/>
  <c r="L65" i="2"/>
  <c r="J65" i="2"/>
  <c r="E65" i="2"/>
  <c r="P65" i="2" s="1"/>
  <c r="Q64" i="2"/>
  <c r="O64" i="2"/>
  <c r="N64" i="2"/>
  <c r="L64" i="2"/>
  <c r="J64" i="2"/>
  <c r="E64" i="2"/>
  <c r="P64" i="2" s="1"/>
  <c r="Q63" i="2"/>
  <c r="O63" i="2"/>
  <c r="N63" i="2"/>
  <c r="L63" i="2"/>
  <c r="J63" i="2"/>
  <c r="E63" i="2"/>
  <c r="P63" i="2" s="1"/>
  <c r="Q62" i="2"/>
  <c r="O62" i="2"/>
  <c r="N62" i="2"/>
  <c r="L62" i="2"/>
  <c r="J62" i="2"/>
  <c r="E62" i="2"/>
  <c r="P62" i="2" s="1"/>
  <c r="Q61" i="2"/>
  <c r="O61" i="2"/>
  <c r="N61" i="2"/>
  <c r="L61" i="2"/>
  <c r="J61" i="2"/>
  <c r="E61" i="2"/>
  <c r="P61" i="2" s="1"/>
  <c r="Q60" i="2"/>
  <c r="O60" i="2"/>
  <c r="N60" i="2"/>
  <c r="L60" i="2"/>
  <c r="J60" i="2"/>
  <c r="E60" i="2"/>
  <c r="P60" i="2" s="1"/>
  <c r="N59" i="2"/>
  <c r="L59" i="2"/>
  <c r="K59" i="2"/>
  <c r="J59" i="2"/>
  <c r="N58" i="2"/>
  <c r="L58" i="2"/>
  <c r="K58" i="2"/>
  <c r="J58" i="2"/>
  <c r="Q57" i="2"/>
  <c r="O57" i="2"/>
  <c r="N57" i="2"/>
  <c r="L57" i="2"/>
  <c r="J57" i="2"/>
  <c r="E57" i="2"/>
  <c r="P57" i="2" s="1"/>
  <c r="Q56" i="2"/>
  <c r="O56" i="2"/>
  <c r="N56" i="2"/>
  <c r="L56" i="2"/>
  <c r="J56" i="2"/>
  <c r="E56" i="2"/>
  <c r="P56" i="2" s="1"/>
  <c r="M55" i="2"/>
  <c r="I55" i="2"/>
  <c r="H55" i="2"/>
  <c r="F55" i="2"/>
  <c r="J55" i="2" s="1"/>
  <c r="D55" i="2"/>
  <c r="C55" i="2"/>
  <c r="Q54" i="2"/>
  <c r="P54" i="2"/>
  <c r="O54" i="2"/>
  <c r="N54" i="2"/>
  <c r="L54" i="2"/>
  <c r="K54" i="2"/>
  <c r="J54" i="2"/>
  <c r="Q53" i="2"/>
  <c r="P53" i="2"/>
  <c r="O53" i="2"/>
  <c r="N53" i="2"/>
  <c r="L53" i="2"/>
  <c r="K53" i="2"/>
  <c r="J53" i="2"/>
  <c r="Q52" i="2"/>
  <c r="P52" i="2"/>
  <c r="O52" i="2"/>
  <c r="N52" i="2"/>
  <c r="L52" i="2"/>
  <c r="K52" i="2"/>
  <c r="J52" i="2"/>
  <c r="Q51" i="2"/>
  <c r="P51" i="2"/>
  <c r="O51" i="2"/>
  <c r="N51" i="2"/>
  <c r="L51" i="2"/>
  <c r="K51" i="2"/>
  <c r="J51" i="2"/>
  <c r="Q50" i="2"/>
  <c r="P50" i="2"/>
  <c r="O50" i="2"/>
  <c r="N50" i="2"/>
  <c r="L50" i="2"/>
  <c r="K50" i="2"/>
  <c r="J50" i="2"/>
  <c r="O49" i="2"/>
  <c r="N49" i="2"/>
  <c r="J49" i="2"/>
  <c r="E49" i="2"/>
  <c r="Q49" i="2" s="1"/>
  <c r="O48" i="2"/>
  <c r="N48" i="2"/>
  <c r="J48" i="2"/>
  <c r="E48" i="2"/>
  <c r="Q48" i="2" s="1"/>
  <c r="O47" i="2"/>
  <c r="N47" i="2"/>
  <c r="J47" i="2"/>
  <c r="E47" i="2"/>
  <c r="Q47" i="2" s="1"/>
  <c r="O46" i="2"/>
  <c r="N46" i="2"/>
  <c r="J46" i="2"/>
  <c r="E46" i="2"/>
  <c r="Q46" i="2" s="1"/>
  <c r="O45" i="2"/>
  <c r="N45" i="2"/>
  <c r="J45" i="2"/>
  <c r="E45" i="2"/>
  <c r="Q45" i="2" s="1"/>
  <c r="O44" i="2"/>
  <c r="N44" i="2"/>
  <c r="J44" i="2"/>
  <c r="E44" i="2"/>
  <c r="Q44" i="2" s="1"/>
  <c r="O43" i="2"/>
  <c r="N43" i="2"/>
  <c r="J43" i="2"/>
  <c r="E43" i="2"/>
  <c r="Q43" i="2" s="1"/>
  <c r="O42" i="2"/>
  <c r="N42" i="2"/>
  <c r="J42" i="2"/>
  <c r="E42" i="2"/>
  <c r="Q42" i="2" s="1"/>
  <c r="O41" i="2"/>
  <c r="N41" i="2"/>
  <c r="J41" i="2"/>
  <c r="E41" i="2"/>
  <c r="Q41" i="2" s="1"/>
  <c r="O40" i="2"/>
  <c r="N40" i="2"/>
  <c r="J40" i="2"/>
  <c r="E40" i="2"/>
  <c r="Q40" i="2" s="1"/>
  <c r="O39" i="2"/>
  <c r="N39" i="2"/>
  <c r="J39" i="2"/>
  <c r="E39" i="2"/>
  <c r="Q39" i="2" s="1"/>
  <c r="O38" i="2"/>
  <c r="N38" i="2"/>
  <c r="J38" i="2"/>
  <c r="E38" i="2"/>
  <c r="Q38" i="2" s="1"/>
  <c r="O37" i="2"/>
  <c r="N37" i="2"/>
  <c r="J37" i="2"/>
  <c r="E37" i="2"/>
  <c r="Q37" i="2" s="1"/>
  <c r="O36" i="2"/>
  <c r="N36" i="2"/>
  <c r="J36" i="2"/>
  <c r="E36" i="2"/>
  <c r="Q36" i="2" s="1"/>
  <c r="O35" i="2"/>
  <c r="N35" i="2"/>
  <c r="J35" i="2"/>
  <c r="E35" i="2"/>
  <c r="O34" i="2"/>
  <c r="N34" i="2"/>
  <c r="J34" i="2"/>
  <c r="E34" i="2"/>
  <c r="O33" i="2"/>
  <c r="N33" i="2"/>
  <c r="J33" i="2"/>
  <c r="E33" i="2"/>
  <c r="O32" i="2"/>
  <c r="N32" i="2"/>
  <c r="J32" i="2"/>
  <c r="E32" i="2"/>
  <c r="O31" i="2"/>
  <c r="N31" i="2"/>
  <c r="J31" i="2"/>
  <c r="E31" i="2"/>
  <c r="O30" i="2"/>
  <c r="N30" i="2"/>
  <c r="J30" i="2"/>
  <c r="E30" i="2"/>
  <c r="L30" i="2" s="1"/>
  <c r="O29" i="2"/>
  <c r="N29" i="2"/>
  <c r="J29" i="2"/>
  <c r="E29" i="2"/>
  <c r="Q29" i="2" s="1"/>
  <c r="O28" i="2"/>
  <c r="N28" i="2"/>
  <c r="J28" i="2"/>
  <c r="E28" i="2"/>
  <c r="L28" i="2" s="1"/>
  <c r="O27" i="2"/>
  <c r="N27" i="2"/>
  <c r="J27" i="2"/>
  <c r="E27" i="2"/>
  <c r="Q27" i="2" s="1"/>
  <c r="O26" i="2"/>
  <c r="N26" i="2"/>
  <c r="J26" i="2"/>
  <c r="E26" i="2"/>
  <c r="L26" i="2" s="1"/>
  <c r="O25" i="2"/>
  <c r="N25" i="2"/>
  <c r="J25" i="2"/>
  <c r="E25" i="2"/>
  <c r="Q25" i="2" s="1"/>
  <c r="O24" i="2"/>
  <c r="N24" i="2"/>
  <c r="J24" i="2"/>
  <c r="E24" i="2"/>
  <c r="L24" i="2" s="1"/>
  <c r="O23" i="2"/>
  <c r="N23" i="2"/>
  <c r="J23" i="2"/>
  <c r="E23" i="2"/>
  <c r="Q23" i="2" s="1"/>
  <c r="M22" i="2"/>
  <c r="I22" i="2"/>
  <c r="N22" i="2" s="1"/>
  <c r="H22" i="2"/>
  <c r="G22" i="2"/>
  <c r="F22" i="2"/>
  <c r="O22" i="2" s="1"/>
  <c r="D22" i="2"/>
  <c r="C22" i="2"/>
  <c r="Q20" i="2"/>
  <c r="N20" i="2"/>
  <c r="L20" i="2"/>
  <c r="K20" i="2"/>
  <c r="J20" i="2"/>
  <c r="Q19" i="2"/>
  <c r="P19" i="2"/>
  <c r="O19" i="2"/>
  <c r="N19" i="2"/>
  <c r="L19" i="2"/>
  <c r="K19" i="2"/>
  <c r="J19" i="2"/>
  <c r="Q18" i="2"/>
  <c r="P18" i="2"/>
  <c r="O18" i="2"/>
  <c r="N18" i="2"/>
  <c r="L18" i="2"/>
  <c r="K18" i="2"/>
  <c r="J18" i="2"/>
  <c r="Q17" i="2"/>
  <c r="P17" i="2"/>
  <c r="O17" i="2"/>
  <c r="N17" i="2"/>
  <c r="J17" i="2"/>
  <c r="O16" i="2"/>
  <c r="N16" i="2"/>
  <c r="J16" i="2"/>
  <c r="E16" i="2"/>
  <c r="P16" i="2" s="1"/>
  <c r="Q15" i="2"/>
  <c r="P15" i="2"/>
  <c r="O15" i="2"/>
  <c r="N15" i="2"/>
  <c r="L15" i="2"/>
  <c r="K15" i="2"/>
  <c r="J15" i="2"/>
  <c r="Q14" i="2"/>
  <c r="P14" i="2"/>
  <c r="O14" i="2"/>
  <c r="N14" i="2"/>
  <c r="L14" i="2"/>
  <c r="K14" i="2"/>
  <c r="J14" i="2"/>
  <c r="Q13" i="2"/>
  <c r="P13" i="2"/>
  <c r="O13" i="2"/>
  <c r="N13" i="2"/>
  <c r="L13" i="2"/>
  <c r="K13" i="2"/>
  <c r="J13" i="2"/>
  <c r="Q12" i="2"/>
  <c r="P12" i="2"/>
  <c r="O12" i="2"/>
  <c r="N12" i="2"/>
  <c r="L12" i="2"/>
  <c r="K12" i="2"/>
  <c r="J12" i="2"/>
  <c r="O11" i="2"/>
  <c r="N11" i="2"/>
  <c r="J11" i="2"/>
  <c r="E11" i="2"/>
  <c r="P11" i="2" s="1"/>
  <c r="O10" i="2"/>
  <c r="N10" i="2"/>
  <c r="J10" i="2"/>
  <c r="E10" i="2"/>
  <c r="P10" i="2" s="1"/>
  <c r="O9" i="2"/>
  <c r="N9" i="2"/>
  <c r="J9" i="2"/>
  <c r="E9" i="2"/>
  <c r="P9" i="2" s="1"/>
  <c r="M8" i="2"/>
  <c r="I8" i="2"/>
  <c r="H8" i="2"/>
  <c r="F8" i="2"/>
  <c r="F7" i="2" s="1"/>
  <c r="D8" i="2"/>
  <c r="D7" i="2" s="1"/>
  <c r="C8" i="2"/>
  <c r="H7" i="2"/>
  <c r="G7" i="2"/>
  <c r="C7" i="2"/>
  <c r="L9" i="2" l="1"/>
  <c r="L10" i="2"/>
  <c r="L11" i="2"/>
  <c r="L16" i="2"/>
  <c r="L23" i="2"/>
  <c r="L25" i="2"/>
  <c r="L27" i="2"/>
  <c r="L29" i="2"/>
  <c r="O55" i="2"/>
  <c r="K75" i="2"/>
  <c r="K76" i="2"/>
  <c r="K77" i="2"/>
  <c r="P90" i="2"/>
  <c r="K97" i="2"/>
  <c r="P97" i="2"/>
  <c r="K98" i="2"/>
  <c r="Q99" i="2"/>
  <c r="E8" i="2"/>
  <c r="L8" i="2" s="1"/>
  <c r="P8" i="2"/>
  <c r="M7" i="2"/>
  <c r="Q9" i="2"/>
  <c r="Q10" i="2"/>
  <c r="Q11" i="2"/>
  <c r="Q16" i="2"/>
  <c r="E55" i="2"/>
  <c r="K56" i="2"/>
  <c r="K57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P75" i="2"/>
  <c r="P76" i="2"/>
  <c r="O90" i="2"/>
  <c r="L93" i="2"/>
  <c r="L94" i="2"/>
  <c r="L95" i="2"/>
  <c r="K96" i="2"/>
  <c r="E99" i="2"/>
  <c r="L99" i="2" s="1"/>
  <c r="P99" i="2"/>
  <c r="L103" i="2"/>
  <c r="N8" i="2"/>
  <c r="I7" i="2"/>
  <c r="K8" i="2"/>
  <c r="Q24" i="2"/>
  <c r="Q26" i="2"/>
  <c r="Q28" i="2"/>
  <c r="Q31" i="2"/>
  <c r="L31" i="2"/>
  <c r="P31" i="2"/>
  <c r="K31" i="2"/>
  <c r="Q32" i="2"/>
  <c r="L32" i="2"/>
  <c r="P32" i="2"/>
  <c r="K32" i="2"/>
  <c r="Q33" i="2"/>
  <c r="L33" i="2"/>
  <c r="P33" i="2"/>
  <c r="K33" i="2"/>
  <c r="Q34" i="2"/>
  <c r="L34" i="2"/>
  <c r="P34" i="2"/>
  <c r="K34" i="2"/>
  <c r="Q35" i="2"/>
  <c r="L35" i="2"/>
  <c r="P35" i="2"/>
  <c r="K35" i="2"/>
  <c r="J8" i="2"/>
  <c r="O8" i="2"/>
  <c r="K9" i="2"/>
  <c r="K10" i="2"/>
  <c r="K11" i="2"/>
  <c r="K16" i="2"/>
  <c r="E22" i="2"/>
  <c r="P22" i="2" s="1"/>
  <c r="P23" i="2"/>
  <c r="K23" i="2"/>
  <c r="P25" i="2"/>
  <c r="K25" i="2"/>
  <c r="P27" i="2"/>
  <c r="K27" i="2"/>
  <c r="P29" i="2"/>
  <c r="K29" i="2"/>
  <c r="J22" i="2"/>
  <c r="P24" i="2"/>
  <c r="K24" i="2"/>
  <c r="P26" i="2"/>
  <c r="K26" i="2"/>
  <c r="P28" i="2"/>
  <c r="K28" i="2"/>
  <c r="Q30" i="2"/>
  <c r="P30" i="2"/>
  <c r="K30" i="2"/>
  <c r="Q90" i="2"/>
  <c r="L91" i="2"/>
  <c r="L92" i="2"/>
  <c r="J99" i="2"/>
  <c r="N99" i="2"/>
  <c r="N55" i="2"/>
  <c r="L75" i="2"/>
  <c r="L76" i="2"/>
  <c r="K78" i="2"/>
  <c r="P78" i="2"/>
  <c r="K79" i="2"/>
  <c r="P79" i="2"/>
  <c r="K80" i="2"/>
  <c r="P80" i="2"/>
  <c r="K81" i="2"/>
  <c r="P81" i="2"/>
  <c r="K82" i="2"/>
  <c r="P82" i="2"/>
  <c r="K83" i="2"/>
  <c r="P83" i="2"/>
  <c r="K84" i="2"/>
  <c r="P84" i="2"/>
  <c r="N90" i="2"/>
  <c r="K99" i="2"/>
  <c r="O99" i="2"/>
  <c r="K36" i="2"/>
  <c r="P36" i="2"/>
  <c r="K37" i="2"/>
  <c r="P37" i="2"/>
  <c r="K38" i="2"/>
  <c r="P38" i="2"/>
  <c r="K39" i="2"/>
  <c r="P39" i="2"/>
  <c r="K40" i="2"/>
  <c r="P40" i="2"/>
  <c r="K41" i="2"/>
  <c r="P41" i="2"/>
  <c r="K42" i="2"/>
  <c r="P42" i="2"/>
  <c r="K43" i="2"/>
  <c r="P43" i="2"/>
  <c r="K44" i="2"/>
  <c r="P44" i="2"/>
  <c r="K45" i="2"/>
  <c r="P45" i="2"/>
  <c r="K46" i="2"/>
  <c r="P46" i="2"/>
  <c r="K47" i="2"/>
  <c r="P47" i="2"/>
  <c r="K48" i="2"/>
  <c r="P48" i="2"/>
  <c r="K49" i="2"/>
  <c r="P49" i="2"/>
  <c r="L78" i="2"/>
  <c r="L79" i="2"/>
  <c r="L80" i="2"/>
  <c r="L81" i="2"/>
  <c r="L82" i="2"/>
  <c r="L83" i="2"/>
  <c r="L84" i="2"/>
  <c r="K90" i="2"/>
  <c r="K100" i="2"/>
  <c r="P100" i="2"/>
  <c r="K101" i="2"/>
  <c r="P101" i="2"/>
  <c r="K102" i="2"/>
  <c r="P102" i="2"/>
  <c r="K103" i="2"/>
  <c r="K104" i="2"/>
  <c r="P104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K91" i="2"/>
  <c r="K92" i="2"/>
  <c r="K93" i="2"/>
  <c r="K94" i="2"/>
  <c r="K95" i="2"/>
  <c r="K55" i="2" l="1"/>
  <c r="L55" i="2"/>
  <c r="Q55" i="2"/>
  <c r="P55" i="2"/>
  <c r="Q8" i="2"/>
  <c r="N7" i="2"/>
  <c r="O7" i="2"/>
  <c r="E7" i="2"/>
  <c r="J7" i="2"/>
  <c r="K22" i="2"/>
  <c r="Q22" i="2"/>
  <c r="L22" i="2"/>
  <c r="L7" i="2" l="1"/>
  <c r="K7" i="2"/>
  <c r="P7" i="2"/>
  <c r="Q7" i="2"/>
</calcChain>
</file>

<file path=xl/sharedStrings.xml><?xml version="1.0" encoding="utf-8"?>
<sst xmlns="http://schemas.openxmlformats.org/spreadsheetml/2006/main" count="188" uniqueCount="187">
  <si>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</si>
  <si>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</si>
  <si>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</si>
  <si>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</si>
  <si>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</si>
  <si>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</si>
  <si>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</si>
  <si>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</si>
  <si>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</si>
  <si>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</si>
  <si>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</si>
  <si>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</si>
  <si>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</si>
  <si>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</si>
  <si>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</si>
  <si>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</si>
  <si>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</si>
  <si>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</si>
  <si>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</si>
  <si>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</si>
  <si>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</si>
  <si>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</si>
  <si>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</si>
  <si>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</si>
  <si>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</si>
  <si>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</si>
  <si>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</si>
  <si>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</si>
  <si>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</si>
  <si>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</si>
  <si>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</si>
  <si>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</si>
  <si>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</si>
  <si>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</si>
  <si>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</si>
  <si>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</si>
  <si>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</si>
  <si>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</si>
  <si>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</si>
  <si>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</si>
  <si>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</si>
  <si>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</si>
  <si>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</si>
  <si>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</si>
  <si>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</si>
  <si>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</si>
  <si>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</si>
  <si>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</si>
  <si>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</si>
  <si>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</si>
  <si>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</si>
  <si>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</si>
  <si>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</si>
  <si>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</si>
  <si>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</si>
  <si>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</si>
  <si>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</si>
  <si>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</si>
  <si>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</si>
  <si>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</si>
  <si>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</si>
  <si>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</si>
  <si>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</si>
  <si>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</si>
  <si>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</si>
  <si>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</si>
  <si>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</si>
  <si>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</si>
  <si>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</si>
  <si>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</si>
  <si>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</si>
  <si>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</si>
  <si>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</si>
  <si>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</si>
  <si>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</si>
  <si>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</si>
  <si>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</si>
  <si>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</si>
  <si>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</si>
  <si>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</si>
  <si>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</si>
  <si>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</si>
  <si>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</si>
  <si>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</si>
  <si>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</si>
  <si>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</si>
  <si>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</si>
  <si>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</si>
  <si>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</si>
  <si>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</si>
  <si>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</si>
  <si>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</si>
  <si>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</si>
  <si>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</si>
  <si>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</si>
  <si>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</si>
  <si>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</si>
  <si>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</si>
  <si>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</si>
  <si>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</si>
  <si>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</si>
  <si>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</si>
  <si>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</si>
  <si>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</si>
  <si>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</si>
  <si>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</si>
  <si>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</si>
  <si>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</si>
  <si>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</si>
  <si>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</si>
  <si>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</si>
  <si>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</si>
  <si>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</si>
  <si>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</si>
  <si>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</si>
  <si>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</si>
  <si>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</si>
  <si>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</si>
  <si>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</si>
  <si>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</si>
  <si>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</si>
  <si>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</si>
  <si>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</si>
  <si>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</si>
  <si>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</si>
  <si>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</si>
  <si>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</si>
  <si>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</si>
  <si>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</si>
  <si>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</si>
  <si>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</si>
  <si>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</si>
  <si>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</si>
  <si>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</si>
  <si>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</si>
  <si>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</si>
  <si>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</si>
  <si>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</si>
  <si>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</si>
  <si>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</si>
  <si>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</si>
  <si>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</si>
  <si>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</si>
  <si>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</si>
  <si>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</si>
  <si>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</si>
  <si>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</si>
  <si>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</si>
  <si>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UTILES Y MATERIALES DIVERSOS CRÉDITOS RECONOCIDOS</t>
  </si>
  <si>
    <t>MAQUINARIA Y EQUIPOS VARIOS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</si>
  <si>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</si>
  <si>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</si>
  <si>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</si>
  <si>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</si>
  <si>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</si>
  <si>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</si>
  <si>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</si>
  <si>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</si>
  <si>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</si>
  <si>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</si>
  <si>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</si>
  <si>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</si>
  <si>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</si>
  <si>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</si>
  <si>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</si>
  <si>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</si>
  <si>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</si>
  <si>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</si>
  <si>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Preparado por : Yarkelis Santamaria / Jefa de Presupuesto</t>
  </si>
  <si>
    <t>050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</si>
  <si>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</si>
  <si>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</si>
  <si>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</si>
  <si>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</si>
  <si>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</si>
  <si>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COMBUSTIBLES Y LUBRICANTES CRÉDITOS RECONOCIDOS</t>
  </si>
  <si>
    <t>MATERIALES PARA CONSTRUCCION CRÉDITOS RECONOCIDOS</t>
  </si>
  <si>
    <t>BECAS DE ESTUDIO CREDITOS RECONOCIDOS</t>
  </si>
  <si>
    <t>301</t>
  </si>
  <si>
    <t>TEXTILES Y VESTUARIOS  CRÉDITOS RECONOCIDOS</t>
  </si>
  <si>
    <t xml:space="preserve">(1)     PRESUPUESTO LEY                                                                                                                 
</t>
  </si>
  <si>
    <t>094</t>
  </si>
  <si>
    <t>GASTOS DE REPRESENTACIÓN CRÉDITOS RECONOCIDOS</t>
  </si>
  <si>
    <t>098</t>
  </si>
  <si>
    <t>OTROS SERVICIOS PERSONALES CRÉDITOS RECONOCIDOS</t>
  </si>
  <si>
    <t>AL 31 DE OCTUBRE DE 2018</t>
  </si>
  <si>
    <t>ACABO TEXTIL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</si>
</sst>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3" fontId="1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>
      <alignment wrapText="1"/>
    </xf>
    <xf numFmtId="10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7" fillId="0" borderId="0" xfId="0" applyFont="1"/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0" fillId="0" borderId="0" xfId="0" applyFill="1"/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/>
    <xf numFmtId="0" fontId="11" fillId="0" borderId="1" xfId="0" applyFont="1" applyFill="1" applyBorder="1" applyAlignment="1">
      <alignment horizontal="left" wrapText="1"/>
    </xf>
    <xf numFmtId="3" fontId="11" fillId="0" borderId="10" xfId="0" applyNumberFormat="1" applyFont="1" applyFill="1" applyBorder="1" applyAlignment="1">
      <alignment wrapText="1"/>
    </xf>
    <xf numFmtId="3" fontId="11" fillId="0" borderId="2" xfId="0" applyNumberFormat="1" applyFont="1" applyFill="1" applyBorder="1" applyAlignment="1">
      <alignment wrapText="1"/>
    </xf>
    <xf numFmtId="3" fontId="11" fillId="0" borderId="5" xfId="0" applyNumberFormat="1" applyFont="1" applyFill="1" applyBorder="1" applyAlignment="1">
      <alignment wrapText="1"/>
    </xf>
    <xf numFmtId="3" fontId="11" fillId="0" borderId="11" xfId="0" applyNumberFormat="1" applyFont="1" applyFill="1" applyBorder="1" applyAlignment="1">
      <alignment wrapText="1"/>
    </xf>
    <xf numFmtId="9" fontId="12" fillId="0" borderId="10" xfId="0" applyNumberFormat="1" applyFont="1" applyFill="1" applyBorder="1" applyAlignment="1" applyProtection="1">
      <protection locked="0"/>
    </xf>
    <xf numFmtId="9" fontId="13" fillId="0" borderId="11" xfId="0" applyNumberFormat="1" applyFont="1" applyFill="1" applyBorder="1" applyAlignment="1" applyProtection="1">
      <alignment vertical="center"/>
      <protection locked="0"/>
    </xf>
    <xf numFmtId="0" fontId="11" fillId="0" borderId="11" xfId="0" applyFont="1" applyFill="1" applyBorder="1" applyAlignment="1"/>
    <xf numFmtId="0" fontId="11" fillId="0" borderId="4" xfId="0" applyFont="1" applyFill="1" applyBorder="1" applyAlignment="1">
      <alignment horizontal="left" wrapText="1"/>
    </xf>
    <xf numFmtId="3" fontId="11" fillId="0" borderId="11" xfId="0" applyNumberFormat="1" applyFont="1" applyFill="1" applyBorder="1" applyAlignment="1"/>
    <xf numFmtId="3" fontId="11" fillId="0" borderId="0" xfId="0" applyNumberFormat="1" applyFont="1" applyFill="1" applyBorder="1" applyAlignment="1"/>
    <xf numFmtId="3" fontId="11" fillId="0" borderId="4" xfId="0" applyNumberFormat="1" applyFont="1" applyFill="1" applyBorder="1" applyAlignment="1"/>
    <xf numFmtId="9" fontId="12" fillId="0" borderId="5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protection locked="0"/>
    </xf>
    <xf numFmtId="3" fontId="1" fillId="0" borderId="11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9" fontId="1" fillId="0" borderId="5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protection locked="0"/>
    </xf>
    <xf numFmtId="3" fontId="3" fillId="0" borderId="11" xfId="0" applyNumberFormat="1" applyFont="1" applyFill="1" applyBorder="1" applyAlignment="1" applyProtection="1">
      <protection locked="0"/>
    </xf>
    <xf numFmtId="0" fontId="1" fillId="0" borderId="11" xfId="0" quotePrefix="1" applyFont="1" applyFill="1" applyBorder="1" applyAlignment="1" applyProtection="1">
      <alignment horizontal="left"/>
      <protection locked="0"/>
    </xf>
    <xf numFmtId="3" fontId="3" fillId="0" borderId="11" xfId="0" applyNumberFormat="1" applyFont="1" applyFill="1" applyBorder="1"/>
    <xf numFmtId="49" fontId="1" fillId="0" borderId="11" xfId="0" applyNumberFormat="1" applyFont="1" applyFill="1" applyBorder="1" applyAlignment="1" applyProtection="1">
      <alignment horizontal="left"/>
      <protection locked="0"/>
    </xf>
    <xf numFmtId="9" fontId="2" fillId="0" borderId="11" xfId="0" applyNumberFormat="1" applyFont="1" applyFill="1" applyBorder="1" applyAlignment="1">
      <alignment wrapText="1"/>
    </xf>
    <xf numFmtId="9" fontId="3" fillId="0" borderId="11" xfId="0" applyNumberFormat="1" applyFont="1" applyFill="1" applyBorder="1"/>
    <xf numFmtId="0" fontId="11" fillId="0" borderId="11" xfId="0" applyFont="1" applyFill="1" applyBorder="1" applyAlignment="1" applyProtection="1">
      <alignment horizontal="left"/>
      <protection locked="0"/>
    </xf>
    <xf numFmtId="3" fontId="11" fillId="0" borderId="4" xfId="0" applyNumberFormat="1" applyFont="1" applyFill="1" applyBorder="1" applyAlignment="1">
      <alignment wrapText="1"/>
    </xf>
    <xf numFmtId="3" fontId="11" fillId="0" borderId="0" xfId="0" applyNumberFormat="1" applyFont="1" applyFill="1" applyBorder="1" applyAlignment="1">
      <alignment wrapText="1"/>
    </xf>
    <xf numFmtId="9" fontId="11" fillId="0" borderId="11" xfId="0" applyNumberFormat="1" applyFont="1" applyFill="1" applyBorder="1" applyAlignment="1">
      <alignment wrapText="1"/>
    </xf>
    <xf numFmtId="10" fontId="11" fillId="0" borderId="0" xfId="0" applyNumberFormat="1" applyFont="1" applyFill="1" applyBorder="1" applyAlignment="1">
      <alignment horizontal="right" vertical="center" wrapText="1"/>
    </xf>
    <xf numFmtId="9" fontId="13" fillId="0" borderId="11" xfId="0" applyNumberFormat="1" applyFont="1" applyFill="1" applyBorder="1"/>
    <xf numFmtId="3" fontId="2" fillId="0" borderId="0" xfId="0" applyNumberFormat="1" applyFont="1" applyFill="1" applyBorder="1" applyAlignment="1" applyProtection="1">
      <protection locked="0"/>
    </xf>
    <xf numFmtId="3" fontId="1" fillId="0" borderId="5" xfId="0" applyNumberFormat="1" applyFont="1" applyFill="1" applyBorder="1" applyAlignment="1" applyProtection="1">
      <protection locked="0"/>
    </xf>
    <xf numFmtId="10" fontId="2" fillId="0" borderId="11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1" fontId="2" fillId="0" borderId="11" xfId="0" applyNumberFormat="1" applyFont="1" applyFill="1" applyBorder="1" applyAlignment="1">
      <alignment vertical="center" wrapText="1"/>
    </xf>
    <xf numFmtId="0" fontId="1" fillId="0" borderId="12" xfId="0" quotePrefix="1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protection locked="0"/>
    </xf>
    <xf numFmtId="3" fontId="1" fillId="0" borderId="13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1" fillId="0" borderId="11" xfId="0" applyNumberFormat="1" applyFont="1" applyFill="1" applyBorder="1" applyAlignment="1" applyProtection="1"/>
    <xf numFmtId="0" fontId="1" fillId="0" borderId="19" xfId="0" quotePrefix="1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protection locked="0"/>
    </xf>
    <xf numFmtId="3" fontId="1" fillId="0" borderId="15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>
      <alignment wrapText="1"/>
    </xf>
    <xf numFmtId="3" fontId="2" fillId="0" borderId="16" xfId="0" applyNumberFormat="1" applyFont="1" applyFill="1" applyBorder="1" applyAlignment="1">
      <alignment wrapText="1"/>
    </xf>
    <xf numFmtId="0" fontId="12" fillId="0" borderId="11" xfId="0" applyFont="1" applyFill="1" applyBorder="1" applyAlignment="1" applyProtection="1">
      <alignment horizontal="left"/>
      <protection locked="0"/>
    </xf>
    <xf numFmtId="0" fontId="12" fillId="0" borderId="4" xfId="0" applyFont="1" applyFill="1" applyBorder="1" applyAlignment="1" applyProtection="1">
      <protection locked="0"/>
    </xf>
    <xf numFmtId="3" fontId="12" fillId="0" borderId="11" xfId="0" applyNumberFormat="1" applyFont="1" applyFill="1" applyBorder="1" applyAlignment="1" applyProtection="1">
      <protection locked="0"/>
    </xf>
    <xf numFmtId="0" fontId="1" fillId="0" borderId="4" xfId="0" applyFont="1" applyFill="1" applyBorder="1" applyProtection="1">
      <protection locked="0"/>
    </xf>
    <xf numFmtId="9" fontId="3" fillId="0" borderId="11" xfId="0" applyNumberFormat="1" applyFont="1" applyFill="1" applyBorder="1" applyAlignment="1" applyProtection="1">
      <alignment vertical="center"/>
      <protection locked="0"/>
    </xf>
    <xf numFmtId="3" fontId="13" fillId="0" borderId="11" xfId="0" applyNumberFormat="1" applyFont="1" applyFill="1" applyBorder="1"/>
    <xf numFmtId="0" fontId="3" fillId="0" borderId="11" xfId="0" applyFont="1" applyFill="1" applyBorder="1" applyAlignment="1">
      <alignment horizontal="left"/>
    </xf>
    <xf numFmtId="0" fontId="3" fillId="0" borderId="4" xfId="0" applyFont="1" applyFill="1" applyBorder="1"/>
    <xf numFmtId="3" fontId="4" fillId="0" borderId="11" xfId="0" applyNumberFormat="1" applyFont="1" applyFill="1" applyBorder="1"/>
    <xf numFmtId="9" fontId="1" fillId="0" borderId="11" xfId="0" applyNumberFormat="1" applyFont="1" applyFill="1" applyBorder="1" applyAlignment="1" applyProtection="1">
      <protection locked="0"/>
    </xf>
    <xf numFmtId="0" fontId="3" fillId="0" borderId="15" xfId="0" applyFont="1" applyFill="1" applyBorder="1" applyAlignment="1">
      <alignment horizontal="left"/>
    </xf>
    <xf numFmtId="0" fontId="3" fillId="0" borderId="18" xfId="0" applyFont="1" applyFill="1" applyBorder="1"/>
    <xf numFmtId="3" fontId="3" fillId="0" borderId="15" xfId="0" applyNumberFormat="1" applyFont="1" applyFill="1" applyBorder="1"/>
    <xf numFmtId="3" fontId="4" fillId="0" borderId="15" xfId="0" applyNumberFormat="1" applyFont="1" applyFill="1" applyBorder="1"/>
    <xf numFmtId="3" fontId="12" fillId="0" borderId="15" xfId="0" applyNumberFormat="1" applyFont="1" applyFill="1" applyBorder="1" applyAlignment="1" applyProtection="1">
      <protection locked="0"/>
    </xf>
    <xf numFmtId="9" fontId="1" fillId="0" borderId="15" xfId="0" applyNumberFormat="1" applyFont="1" applyFill="1" applyBorder="1" applyAlignment="1" applyProtection="1">
      <protection locked="0"/>
    </xf>
    <xf numFmtId="10" fontId="11" fillId="0" borderId="17" xfId="0" applyNumberFormat="1" applyFont="1" applyFill="1" applyBorder="1" applyAlignment="1">
      <alignment horizontal="right" vertical="center" wrapText="1"/>
    </xf>
    <xf numFmtId="9" fontId="3" fillId="0" borderId="15" xfId="0" applyNumberFormat="1" applyFont="1" applyFill="1" applyBorder="1" applyAlignment="1" applyProtection="1">
      <alignment vertical="center"/>
      <protection locked="0"/>
    </xf>
    <xf numFmtId="9" fontId="12" fillId="0" borderId="1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762000</xdr:colOff>
      <xdr:row>0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13</xdr:col>
      <xdr:colOff>762000</xdr:colOff>
      <xdr:row>40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13</xdr:col>
      <xdr:colOff>762000</xdr:colOff>
      <xdr:row>38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733425</xdr:colOff>
      <xdr:row>0</xdr:row>
      <xdr:rowOff>28575</xdr:rowOff>
    </xdr:from>
    <xdr:to>
      <xdr:col>16</xdr:col>
      <xdr:colOff>904875</xdr:colOff>
      <xdr:row>4</xdr:row>
      <xdr:rowOff>66675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4350" y="28575"/>
          <a:ext cx="22955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53</xdr:row>
      <xdr:rowOff>0</xdr:rowOff>
    </xdr:from>
    <xdr:to>
      <xdr:col>13</xdr:col>
      <xdr:colOff>762000</xdr:colOff>
      <xdr:row>53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762000</xdr:colOff>
      <xdr:row>39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14</xdr:col>
      <xdr:colOff>0</xdr:colOff>
      <xdr:row>38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53</xdr:row>
      <xdr:rowOff>0</xdr:rowOff>
    </xdr:from>
    <xdr:to>
      <xdr:col>14</xdr:col>
      <xdr:colOff>0</xdr:colOff>
      <xdr:row>53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5826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9540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8297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2683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9258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297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297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16</xdr:col>
      <xdr:colOff>1000125</xdr:colOff>
      <xdr:row>4</xdr:row>
      <xdr:rowOff>180975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0" y="28575"/>
          <a:ext cx="2495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297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6"/>
  <sheetViews>
    <sheetView tabSelected="1" zoomScale="50" zoomScaleNormal="50" workbookViewId="0">
      <selection activeCell="O6" sqref="O6"/>
    </sheetView>
  </sheetViews>
  <sheetFormatPr defaultColWidth="11.42578125" defaultRowHeight="15.75" x14ac:dyDescent="0.25"/>
  <cols>
    <col min="1" max="1" width="8.5703125" customWidth="1"/>
    <col min="2" max="2" width="68.7109375" style="4" customWidth="1"/>
    <col min="3" max="3" width="17.7109375" bestFit="1" customWidth="1"/>
    <col min="4" max="4" width="23.5703125" customWidth="1"/>
    <col min="5" max="5" width="20.42578125" bestFit="1" customWidth="1"/>
    <col min="6" max="6" width="16.42578125" bestFit="1" customWidth="1"/>
    <col min="7" max="7" width="19.7109375" customWidth="1"/>
    <col min="8" max="8" width="16.42578125" customWidth="1"/>
    <col min="9" max="9" width="20" customWidth="1"/>
    <col min="10" max="10" width="16.42578125" customWidth="1"/>
    <col min="11" max="11" width="17.42578125" style="10" customWidth="1"/>
    <col min="12" max="12" width="15.7109375" customWidth="1"/>
    <col min="13" max="13" width="14.5703125" style="10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68.7109375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68.7109375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68.7109375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68.7109375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68.7109375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68.7109375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68.7109375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68.7109375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68.7109375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68.7109375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68.7109375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68.7109375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68.7109375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68.7109375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68.7109375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68.7109375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68.7109375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68.7109375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68.7109375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68.7109375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68.7109375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68.7109375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68.7109375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68.7109375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68.7109375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68.7109375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68.7109375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68.7109375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68.7109375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68.7109375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68.7109375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68.7109375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68.7109375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68.7109375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68.7109375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68.7109375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68.7109375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68.7109375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68.7109375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68.7109375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68.7109375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68.7109375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68.7109375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68.7109375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68.7109375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68.7109375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68.7109375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68.7109375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68.7109375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68.7109375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68.7109375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68.7109375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68.7109375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68.7109375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68.7109375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68.7109375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68.7109375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68.7109375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68.7109375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68.7109375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68.7109375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68.7109375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68.7109375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7" ht="18" x14ac:dyDescent="0.25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ht="18" x14ac:dyDescent="0.25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8" x14ac:dyDescent="0.25">
      <c r="A4" s="92" t="s">
        <v>185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17" ht="18.75" thickBot="1" x14ac:dyDescent="0.3">
      <c r="A5" s="95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17" ht="69.75" customHeight="1" thickBot="1" x14ac:dyDescent="0.3">
      <c r="A6" s="11" t="s">
        <v>4</v>
      </c>
      <c r="B6" s="12" t="s">
        <v>5</v>
      </c>
      <c r="C6" s="11" t="s">
        <v>180</v>
      </c>
      <c r="D6" s="13" t="s">
        <v>6</v>
      </c>
      <c r="E6" s="14" t="s">
        <v>7</v>
      </c>
      <c r="F6" s="11" t="s">
        <v>8</v>
      </c>
      <c r="G6" s="13" t="s">
        <v>9</v>
      </c>
      <c r="H6" s="11" t="s">
        <v>10</v>
      </c>
      <c r="I6" s="15" t="s">
        <v>11</v>
      </c>
      <c r="J6" s="16" t="s">
        <v>12</v>
      </c>
      <c r="K6" s="11" t="s">
        <v>13</v>
      </c>
      <c r="L6" s="13" t="s">
        <v>14</v>
      </c>
      <c r="M6" s="11" t="s">
        <v>15</v>
      </c>
      <c r="N6" s="11" t="s">
        <v>16</v>
      </c>
      <c r="O6" s="16" t="s">
        <v>17</v>
      </c>
      <c r="P6" s="13" t="s">
        <v>18</v>
      </c>
      <c r="Q6" s="11" t="s">
        <v>19</v>
      </c>
    </row>
    <row r="7" spans="1:17" ht="21.75" customHeight="1" x14ac:dyDescent="0.25">
      <c r="A7" s="17"/>
      <c r="B7" s="18" t="s">
        <v>20</v>
      </c>
      <c r="C7" s="19">
        <f>SUM(C8+C22+C55+C90+C99)</f>
        <v>2756110</v>
      </c>
      <c r="D7" s="20">
        <f>D22+D55+D90+D99+D8</f>
        <v>-11154</v>
      </c>
      <c r="E7" s="19">
        <f>SUM(E8+E22+E55+E90+E99)</f>
        <v>2756110</v>
      </c>
      <c r="F7" s="19">
        <f>SUM(F8+F22+F55+F90+F99)</f>
        <v>2443624</v>
      </c>
      <c r="G7" s="20">
        <f>+G22</f>
        <v>45120</v>
      </c>
      <c r="H7" s="19">
        <f>+H8+H22+H55+H90+H99</f>
        <v>86538.84</v>
      </c>
      <c r="I7" s="19">
        <f>+I8+I22+I55+I90+I99</f>
        <v>1663732.14</v>
      </c>
      <c r="J7" s="19">
        <f>F7-I7+G7</f>
        <v>825011.8600000001</v>
      </c>
      <c r="K7" s="21">
        <f>SUM(E7-I7)</f>
        <v>1092377.8600000001</v>
      </c>
      <c r="L7" s="19">
        <f>SUM(E7-F7)</f>
        <v>312486</v>
      </c>
      <c r="M7" s="19">
        <f>+M8+M22+M55+M90+M99</f>
        <v>1138103.5499999998</v>
      </c>
      <c r="N7" s="22">
        <f>SUM(I7-M7)</f>
        <v>525628.59000000008</v>
      </c>
      <c r="O7" s="23">
        <f>SUM(I7/F7*100%)</f>
        <v>0.68084621038261206</v>
      </c>
      <c r="P7" s="3">
        <f>SUM(H7/E7)</f>
        <v>3.1398906429714345E-2</v>
      </c>
      <c r="Q7" s="24">
        <f>SUM(I7/E7*100%)</f>
        <v>0.60365229979935486</v>
      </c>
    </row>
    <row r="8" spans="1:17" ht="21.75" customHeight="1" x14ac:dyDescent="0.25">
      <c r="A8" s="25"/>
      <c r="B8" s="26" t="s">
        <v>21</v>
      </c>
      <c r="C8" s="27">
        <f>SUM(C9:C20)</f>
        <v>1614586</v>
      </c>
      <c r="D8" s="28">
        <f>SUM(D9:D20)</f>
        <v>50</v>
      </c>
      <c r="E8" s="29">
        <f>SUM(E9:E20)</f>
        <v>1614636</v>
      </c>
      <c r="F8" s="27">
        <f>SUM(F9:F20)</f>
        <v>1339412</v>
      </c>
      <c r="G8" s="28">
        <v>0</v>
      </c>
      <c r="H8" s="27">
        <f>SUM(H9:H20)</f>
        <v>85437.68</v>
      </c>
      <c r="I8" s="28">
        <f>SUM(I9:I20)</f>
        <v>1123293.17</v>
      </c>
      <c r="J8" s="22">
        <f>F8-I8</f>
        <v>216118.83000000007</v>
      </c>
      <c r="K8" s="21">
        <f>SUM(E8-I8)</f>
        <v>491342.83000000007</v>
      </c>
      <c r="L8" s="22">
        <f t="shared" ref="L8:L20" si="0">SUM(E8-F8)</f>
        <v>275224</v>
      </c>
      <c r="M8" s="27">
        <f>SUM(M9:M20)</f>
        <v>745877.28999999992</v>
      </c>
      <c r="N8" s="22">
        <f>SUM(I8-M8)</f>
        <v>377415.88</v>
      </c>
      <c r="O8" s="30">
        <f>SUM(I8/F8*100%)</f>
        <v>0.83864648816047638</v>
      </c>
      <c r="P8" s="3">
        <f>SUM(H8/E8)</f>
        <v>5.2914514478805123E-2</v>
      </c>
      <c r="Q8" s="24">
        <f>SUM(I8/E8*100%)</f>
        <v>0.69569436702761489</v>
      </c>
    </row>
    <row r="9" spans="1:17" ht="21.75" customHeight="1" x14ac:dyDescent="0.25">
      <c r="A9" s="31" t="s">
        <v>22</v>
      </c>
      <c r="B9" s="32" t="s">
        <v>23</v>
      </c>
      <c r="C9" s="33">
        <v>1301785</v>
      </c>
      <c r="D9" s="1">
        <v>-100000</v>
      </c>
      <c r="E9" s="34">
        <f>SUM(C9+D9)</f>
        <v>1201785</v>
      </c>
      <c r="F9" s="33">
        <v>984821</v>
      </c>
      <c r="G9" s="1">
        <v>0</v>
      </c>
      <c r="H9" s="33">
        <v>69620</v>
      </c>
      <c r="I9" s="1">
        <v>923699.39</v>
      </c>
      <c r="J9" s="35">
        <f>F9-I9</f>
        <v>61121.609999999986</v>
      </c>
      <c r="K9" s="36">
        <f>SUM(E9-I9)</f>
        <v>278085.61</v>
      </c>
      <c r="L9" s="35">
        <f t="shared" si="0"/>
        <v>216964</v>
      </c>
      <c r="M9" s="33">
        <v>575359.94999999995</v>
      </c>
      <c r="N9" s="35">
        <f t="shared" ref="N9:N20" si="1">SUM(I9-M9)</f>
        <v>348339.44000000006</v>
      </c>
      <c r="O9" s="37">
        <f t="shared" ref="O9:O19" si="2">SUM(I9/F9*100%)</f>
        <v>0.93793632548452965</v>
      </c>
      <c r="P9" s="3">
        <f t="shared" ref="P9:P19" si="3">SUM(H9/E9)</f>
        <v>5.7930495055271952E-2</v>
      </c>
      <c r="Q9" s="24">
        <f t="shared" ref="Q9:Q20" si="4">SUM(I9/E9*100%)</f>
        <v>0.76860618995910246</v>
      </c>
    </row>
    <row r="10" spans="1:17" ht="21.75" customHeight="1" x14ac:dyDescent="0.25">
      <c r="A10" s="31" t="s">
        <v>24</v>
      </c>
      <c r="B10" s="32" t="s">
        <v>25</v>
      </c>
      <c r="C10" s="33">
        <v>54000</v>
      </c>
      <c r="D10" s="1"/>
      <c r="E10" s="34">
        <f t="shared" ref="E10:E16" si="5">SUM(C10+D10)</f>
        <v>54000</v>
      </c>
      <c r="F10" s="33">
        <v>45000</v>
      </c>
      <c r="G10" s="1">
        <v>0</v>
      </c>
      <c r="H10" s="33">
        <v>4000</v>
      </c>
      <c r="I10" s="38">
        <v>42500</v>
      </c>
      <c r="J10" s="35">
        <f t="shared" ref="J10:J20" si="6">F10-I10</f>
        <v>2500</v>
      </c>
      <c r="K10" s="36">
        <f t="shared" ref="K10:K15" si="7">SUM(E10-I10)</f>
        <v>11500</v>
      </c>
      <c r="L10" s="35">
        <f t="shared" si="0"/>
        <v>9000</v>
      </c>
      <c r="M10" s="39">
        <v>34582.080000000002</v>
      </c>
      <c r="N10" s="35">
        <f t="shared" si="1"/>
        <v>7917.9199999999983</v>
      </c>
      <c r="O10" s="37">
        <f t="shared" si="2"/>
        <v>0.94444444444444442</v>
      </c>
      <c r="P10" s="3">
        <f t="shared" si="3"/>
        <v>7.407407407407407E-2</v>
      </c>
      <c r="Q10" s="24">
        <f t="shared" si="4"/>
        <v>0.78703703703703709</v>
      </c>
    </row>
    <row r="11" spans="1:17" ht="21.75" customHeight="1" x14ac:dyDescent="0.25">
      <c r="A11" s="40" t="s">
        <v>169</v>
      </c>
      <c r="B11" s="32" t="s">
        <v>26</v>
      </c>
      <c r="C11" s="33">
        <v>36850</v>
      </c>
      <c r="D11" s="1"/>
      <c r="E11" s="34">
        <f t="shared" si="5"/>
        <v>36850</v>
      </c>
      <c r="F11" s="33">
        <v>24568</v>
      </c>
      <c r="G11" s="1">
        <v>0</v>
      </c>
      <c r="H11" s="41">
        <v>0</v>
      </c>
      <c r="I11" s="38">
        <v>16337.76</v>
      </c>
      <c r="J11" s="35">
        <f t="shared" si="6"/>
        <v>8230.24</v>
      </c>
      <c r="K11" s="36">
        <f t="shared" si="7"/>
        <v>20512.239999999998</v>
      </c>
      <c r="L11" s="35">
        <f t="shared" si="0"/>
        <v>12282</v>
      </c>
      <c r="M11" s="39">
        <v>16337.76</v>
      </c>
      <c r="N11" s="35">
        <f t="shared" si="1"/>
        <v>0</v>
      </c>
      <c r="O11" s="37">
        <f t="shared" si="2"/>
        <v>0.66500162813415831</v>
      </c>
      <c r="P11" s="3">
        <f t="shared" si="3"/>
        <v>0</v>
      </c>
      <c r="Q11" s="24">
        <f t="shared" si="4"/>
        <v>0.44335848032564451</v>
      </c>
    </row>
    <row r="12" spans="1:17" ht="21.75" customHeight="1" x14ac:dyDescent="0.25">
      <c r="A12" s="31" t="s">
        <v>27</v>
      </c>
      <c r="B12" s="32" t="s">
        <v>28</v>
      </c>
      <c r="C12" s="33">
        <v>170046</v>
      </c>
      <c r="D12" s="1"/>
      <c r="E12" s="34">
        <v>170046</v>
      </c>
      <c r="F12" s="33">
        <v>141710</v>
      </c>
      <c r="G12" s="1">
        <v>0</v>
      </c>
      <c r="H12" s="33">
        <v>9018.4599999999991</v>
      </c>
      <c r="I12" s="38">
        <v>91562</v>
      </c>
      <c r="J12" s="35">
        <f t="shared" si="6"/>
        <v>50148</v>
      </c>
      <c r="K12" s="36">
        <f t="shared" si="7"/>
        <v>78484</v>
      </c>
      <c r="L12" s="35">
        <f t="shared" si="0"/>
        <v>28336</v>
      </c>
      <c r="M12" s="39">
        <v>91317.37</v>
      </c>
      <c r="N12" s="35">
        <f t="shared" si="1"/>
        <v>244.63000000000466</v>
      </c>
      <c r="O12" s="37">
        <f t="shared" si="2"/>
        <v>0.64612236257144873</v>
      </c>
      <c r="P12" s="3">
        <f t="shared" si="3"/>
        <v>5.3035413946814387E-2</v>
      </c>
      <c r="Q12" s="24">
        <f t="shared" si="4"/>
        <v>0.53845430060101385</v>
      </c>
    </row>
    <row r="13" spans="1:17" ht="21.75" customHeight="1" x14ac:dyDescent="0.25">
      <c r="A13" s="31" t="s">
        <v>29</v>
      </c>
      <c r="B13" s="32" t="s">
        <v>30</v>
      </c>
      <c r="C13" s="33">
        <v>19527</v>
      </c>
      <c r="D13" s="1"/>
      <c r="E13" s="34">
        <v>19527</v>
      </c>
      <c r="F13" s="33">
        <v>16273</v>
      </c>
      <c r="G13" s="1">
        <v>0</v>
      </c>
      <c r="H13" s="33">
        <v>1044.3</v>
      </c>
      <c r="I13" s="38">
        <v>10406.280000000001</v>
      </c>
      <c r="J13" s="35">
        <f t="shared" si="6"/>
        <v>5866.7199999999993</v>
      </c>
      <c r="K13" s="36">
        <f t="shared" si="7"/>
        <v>9120.7199999999993</v>
      </c>
      <c r="L13" s="35">
        <f t="shared" si="0"/>
        <v>3254</v>
      </c>
      <c r="M13" s="39">
        <v>10406.280000000001</v>
      </c>
      <c r="N13" s="35">
        <f t="shared" si="1"/>
        <v>0</v>
      </c>
      <c r="O13" s="37">
        <f t="shared" si="2"/>
        <v>0.6394813494745899</v>
      </c>
      <c r="P13" s="3">
        <f t="shared" si="3"/>
        <v>5.3479797203871561E-2</v>
      </c>
      <c r="Q13" s="24">
        <f t="shared" si="4"/>
        <v>0.5329174988477493</v>
      </c>
    </row>
    <row r="14" spans="1:17" ht="21.75" customHeight="1" x14ac:dyDescent="0.25">
      <c r="A14" s="31" t="s">
        <v>31</v>
      </c>
      <c r="B14" s="32" t="s">
        <v>32</v>
      </c>
      <c r="C14" s="33">
        <v>28472</v>
      </c>
      <c r="D14" s="1"/>
      <c r="E14" s="34">
        <v>28472</v>
      </c>
      <c r="F14" s="33">
        <v>23730</v>
      </c>
      <c r="G14" s="1">
        <v>0</v>
      </c>
      <c r="H14" s="33">
        <v>1546.02</v>
      </c>
      <c r="I14" s="38">
        <v>15252.09</v>
      </c>
      <c r="J14" s="35">
        <f t="shared" si="6"/>
        <v>8477.91</v>
      </c>
      <c r="K14" s="36">
        <f t="shared" si="7"/>
        <v>13219.91</v>
      </c>
      <c r="L14" s="35">
        <f t="shared" si="0"/>
        <v>4742</v>
      </c>
      <c r="M14" s="39">
        <v>15210.09</v>
      </c>
      <c r="N14" s="35">
        <f t="shared" si="1"/>
        <v>42</v>
      </c>
      <c r="O14" s="37">
        <f t="shared" si="2"/>
        <v>0.64273451327433628</v>
      </c>
      <c r="P14" s="3">
        <f t="shared" si="3"/>
        <v>5.4299662826636695E-2</v>
      </c>
      <c r="Q14" s="24">
        <f t="shared" si="4"/>
        <v>0.53568734194998591</v>
      </c>
    </row>
    <row r="15" spans="1:17" ht="21.75" customHeight="1" x14ac:dyDescent="0.25">
      <c r="A15" s="31" t="s">
        <v>33</v>
      </c>
      <c r="B15" s="32" t="s">
        <v>34</v>
      </c>
      <c r="C15" s="33">
        <v>3906</v>
      </c>
      <c r="D15" s="1"/>
      <c r="E15" s="34">
        <v>3906</v>
      </c>
      <c r="F15" s="33">
        <v>3260</v>
      </c>
      <c r="G15" s="1">
        <v>0</v>
      </c>
      <c r="H15" s="33">
        <v>208.9</v>
      </c>
      <c r="I15" s="38">
        <v>1850.65</v>
      </c>
      <c r="J15" s="35">
        <f t="shared" si="6"/>
        <v>1409.35</v>
      </c>
      <c r="K15" s="36">
        <f t="shared" si="7"/>
        <v>2055.35</v>
      </c>
      <c r="L15" s="35">
        <f t="shared" si="0"/>
        <v>646</v>
      </c>
      <c r="M15" s="39">
        <v>1850.65</v>
      </c>
      <c r="N15" s="35">
        <f t="shared" si="1"/>
        <v>0</v>
      </c>
      <c r="O15" s="37">
        <f t="shared" si="2"/>
        <v>0.56768404907975467</v>
      </c>
      <c r="P15" s="3">
        <f t="shared" si="3"/>
        <v>5.3481822836661551E-2</v>
      </c>
      <c r="Q15" s="24">
        <f t="shared" si="4"/>
        <v>0.47379672299027142</v>
      </c>
    </row>
    <row r="16" spans="1:17" ht="21.75" customHeight="1" x14ac:dyDescent="0.25">
      <c r="A16" s="42" t="s">
        <v>35</v>
      </c>
      <c r="B16" s="32" t="s">
        <v>36</v>
      </c>
      <c r="C16" s="33">
        <v>0</v>
      </c>
      <c r="D16" s="1">
        <v>9700</v>
      </c>
      <c r="E16" s="34">
        <f t="shared" si="5"/>
        <v>9700</v>
      </c>
      <c r="F16" s="33">
        <v>9700</v>
      </c>
      <c r="G16" s="1">
        <v>0</v>
      </c>
      <c r="H16" s="33">
        <v>0</v>
      </c>
      <c r="I16" s="38">
        <v>5130</v>
      </c>
      <c r="J16" s="35">
        <f t="shared" si="6"/>
        <v>4570</v>
      </c>
      <c r="K16" s="36">
        <f>SUM(E16-I16)</f>
        <v>4570</v>
      </c>
      <c r="L16" s="35">
        <f t="shared" si="0"/>
        <v>0</v>
      </c>
      <c r="M16" s="39">
        <v>0</v>
      </c>
      <c r="N16" s="35">
        <f t="shared" si="1"/>
        <v>5130</v>
      </c>
      <c r="O16" s="37">
        <f t="shared" si="2"/>
        <v>0.52886597938144331</v>
      </c>
      <c r="P16" s="3">
        <f t="shared" si="3"/>
        <v>0</v>
      </c>
      <c r="Q16" s="24">
        <f t="shared" si="4"/>
        <v>0.52886597938144331</v>
      </c>
    </row>
    <row r="17" spans="1:17" ht="21.75" customHeight="1" x14ac:dyDescent="0.25">
      <c r="A17" s="42" t="s">
        <v>181</v>
      </c>
      <c r="B17" s="32" t="s">
        <v>182</v>
      </c>
      <c r="C17" s="33">
        <v>0</v>
      </c>
      <c r="D17" s="1">
        <v>350</v>
      </c>
      <c r="E17" s="34">
        <v>350</v>
      </c>
      <c r="F17" s="33">
        <v>350</v>
      </c>
      <c r="G17" s="1">
        <v>0</v>
      </c>
      <c r="H17" s="33">
        <v>0</v>
      </c>
      <c r="I17" s="38">
        <v>0</v>
      </c>
      <c r="J17" s="35">
        <f t="shared" si="6"/>
        <v>350</v>
      </c>
      <c r="K17" s="36"/>
      <c r="L17" s="35">
        <v>0</v>
      </c>
      <c r="M17" s="39">
        <v>0</v>
      </c>
      <c r="N17" s="35">
        <f t="shared" si="1"/>
        <v>0</v>
      </c>
      <c r="O17" s="37">
        <f t="shared" si="2"/>
        <v>0</v>
      </c>
      <c r="P17" s="3">
        <f t="shared" si="3"/>
        <v>0</v>
      </c>
      <c r="Q17" s="24">
        <f t="shared" si="4"/>
        <v>0</v>
      </c>
    </row>
    <row r="18" spans="1:17" ht="21.75" customHeight="1" x14ac:dyDescent="0.25">
      <c r="A18" s="42" t="s">
        <v>37</v>
      </c>
      <c r="B18" s="32" t="s">
        <v>38</v>
      </c>
      <c r="C18" s="33">
        <v>0</v>
      </c>
      <c r="D18" s="1">
        <v>2000</v>
      </c>
      <c r="E18" s="34">
        <v>2000</v>
      </c>
      <c r="F18" s="33">
        <v>2000</v>
      </c>
      <c r="G18" s="1">
        <v>0</v>
      </c>
      <c r="H18" s="33">
        <v>0</v>
      </c>
      <c r="I18" s="38">
        <v>0</v>
      </c>
      <c r="J18" s="35">
        <f t="shared" si="6"/>
        <v>2000</v>
      </c>
      <c r="K18" s="36">
        <f>SUM(E18-I18)</f>
        <v>2000</v>
      </c>
      <c r="L18" s="35">
        <f t="shared" si="0"/>
        <v>0</v>
      </c>
      <c r="M18" s="39">
        <v>0</v>
      </c>
      <c r="N18" s="35">
        <f t="shared" si="1"/>
        <v>0</v>
      </c>
      <c r="O18" s="37">
        <f t="shared" si="2"/>
        <v>0</v>
      </c>
      <c r="P18" s="3">
        <f t="shared" si="3"/>
        <v>0</v>
      </c>
      <c r="Q18" s="24">
        <f t="shared" si="4"/>
        <v>0</v>
      </c>
    </row>
    <row r="19" spans="1:17" ht="21.75" customHeight="1" x14ac:dyDescent="0.25">
      <c r="A19" s="42" t="s">
        <v>183</v>
      </c>
      <c r="B19" s="32" t="s">
        <v>184</v>
      </c>
      <c r="C19" s="33">
        <v>0</v>
      </c>
      <c r="D19" s="1">
        <v>80000</v>
      </c>
      <c r="E19" s="34">
        <v>80000</v>
      </c>
      <c r="F19" s="33">
        <v>80000</v>
      </c>
      <c r="G19" s="1">
        <v>0</v>
      </c>
      <c r="H19" s="33">
        <v>0</v>
      </c>
      <c r="I19" s="38">
        <v>15726.5</v>
      </c>
      <c r="J19" s="35">
        <f t="shared" si="6"/>
        <v>64273.5</v>
      </c>
      <c r="K19" s="36">
        <f>SUM(E19-I19)</f>
        <v>64273.5</v>
      </c>
      <c r="L19" s="35">
        <f t="shared" si="0"/>
        <v>0</v>
      </c>
      <c r="M19" s="39">
        <v>0</v>
      </c>
      <c r="N19" s="35">
        <f t="shared" si="1"/>
        <v>15726.5</v>
      </c>
      <c r="O19" s="37">
        <f t="shared" si="2"/>
        <v>0.19658125000000001</v>
      </c>
      <c r="P19" s="3">
        <f t="shared" si="3"/>
        <v>0</v>
      </c>
      <c r="Q19" s="24">
        <f t="shared" si="4"/>
        <v>0.19658125000000001</v>
      </c>
    </row>
    <row r="20" spans="1:17" ht="21.75" customHeight="1" x14ac:dyDescent="0.25">
      <c r="A20" s="42" t="s">
        <v>39</v>
      </c>
      <c r="B20" s="32" t="s">
        <v>40</v>
      </c>
      <c r="C20" s="33">
        <v>0</v>
      </c>
      <c r="D20" s="1">
        <v>8000</v>
      </c>
      <c r="E20" s="34">
        <v>8000</v>
      </c>
      <c r="F20" s="33">
        <v>8000</v>
      </c>
      <c r="G20" s="1">
        <v>0</v>
      </c>
      <c r="H20" s="33">
        <v>0</v>
      </c>
      <c r="I20" s="38">
        <v>828.5</v>
      </c>
      <c r="J20" s="35">
        <f t="shared" si="6"/>
        <v>7171.5</v>
      </c>
      <c r="K20" s="36">
        <f>SUM(E20-I20)</f>
        <v>7171.5</v>
      </c>
      <c r="L20" s="35">
        <f t="shared" si="0"/>
        <v>0</v>
      </c>
      <c r="M20" s="39">
        <v>813.11</v>
      </c>
      <c r="N20" s="35">
        <f t="shared" si="1"/>
        <v>15.389999999999986</v>
      </c>
      <c r="O20" s="37">
        <v>0</v>
      </c>
      <c r="P20" s="3">
        <v>0</v>
      </c>
      <c r="Q20" s="24">
        <f t="shared" si="4"/>
        <v>0.1035625</v>
      </c>
    </row>
    <row r="21" spans="1:17" ht="21.75" customHeight="1" x14ac:dyDescent="0.25">
      <c r="A21" s="42"/>
      <c r="B21" s="32"/>
      <c r="C21" s="33"/>
      <c r="D21" s="1"/>
      <c r="E21" s="34"/>
      <c r="F21" s="33"/>
      <c r="G21" s="34"/>
      <c r="H21" s="33"/>
      <c r="I21" s="38"/>
      <c r="J21" s="35"/>
      <c r="K21" s="21"/>
      <c r="L21" s="2"/>
      <c r="M21" s="39"/>
      <c r="N21" s="35"/>
      <c r="O21" s="43"/>
      <c r="P21" s="3"/>
      <c r="Q21" s="44"/>
    </row>
    <row r="22" spans="1:17" ht="21.75" customHeight="1" x14ac:dyDescent="0.25">
      <c r="A22" s="45"/>
      <c r="B22" s="26" t="s">
        <v>41</v>
      </c>
      <c r="C22" s="22">
        <f>SUM(C23:C53)</f>
        <v>538379</v>
      </c>
      <c r="D22" s="21">
        <f>SUM(D23:D46)</f>
        <v>10308</v>
      </c>
      <c r="E22" s="46">
        <f>SUM(E23:E54)</f>
        <v>586336</v>
      </c>
      <c r="F22" s="22">
        <f>SUM(F23:F54)</f>
        <v>553744</v>
      </c>
      <c r="G22" s="22">
        <f>SUM(G23:G54)</f>
        <v>45120</v>
      </c>
      <c r="H22" s="22">
        <f>SUM(H23:H54)</f>
        <v>138.36000000000001</v>
      </c>
      <c r="I22" s="21">
        <f>SUM(I23:I54)</f>
        <v>342338.62000000005</v>
      </c>
      <c r="J22" s="22">
        <f>SUM(F22-I22)+G22</f>
        <v>256525.37999999995</v>
      </c>
      <c r="K22" s="22">
        <f>SUM(E22-G22-I22)</f>
        <v>198877.37999999995</v>
      </c>
      <c r="L22" s="47">
        <f t="shared" ref="L22:L38" si="8">SUM(E22-F22)</f>
        <v>32592</v>
      </c>
      <c r="M22" s="22">
        <f>SUM(M23:M54)</f>
        <v>257101.54999999996</v>
      </c>
      <c r="N22" s="22">
        <f t="shared" ref="N22:N54" si="9">SUM(I22-M22)</f>
        <v>85237.070000000094</v>
      </c>
      <c r="O22" s="48">
        <f t="shared" ref="O22:O54" si="10">SUM(I22/F22*100%)</f>
        <v>0.61822542546736403</v>
      </c>
      <c r="P22" s="49">
        <f>SUM(H22/E22)</f>
        <v>2.359739125689025E-4</v>
      </c>
      <c r="Q22" s="50">
        <f>SUM(I22/E22*100%)</f>
        <v>0.58386082382797588</v>
      </c>
    </row>
    <row r="23" spans="1:17" ht="21.75" customHeight="1" x14ac:dyDescent="0.25">
      <c r="A23" s="40" t="s">
        <v>42</v>
      </c>
      <c r="B23" s="32" t="s">
        <v>43</v>
      </c>
      <c r="C23" s="33">
        <v>174095</v>
      </c>
      <c r="D23" s="51">
        <v>-11982</v>
      </c>
      <c r="E23" s="34">
        <f t="shared" ref="E23:E36" si="11">SUM(C23+D23)</f>
        <v>162113</v>
      </c>
      <c r="F23" s="33">
        <v>162113</v>
      </c>
      <c r="G23" s="33">
        <v>45120</v>
      </c>
      <c r="H23" s="33">
        <v>0</v>
      </c>
      <c r="I23" s="52">
        <v>103505.2</v>
      </c>
      <c r="J23" s="35">
        <f>F23-I23+H23+G23</f>
        <v>103727.8</v>
      </c>
      <c r="K23" s="36">
        <f>SUM(E23-I23)</f>
        <v>58607.8</v>
      </c>
      <c r="L23" s="2">
        <f t="shared" si="8"/>
        <v>0</v>
      </c>
      <c r="M23" s="33">
        <v>55389.9</v>
      </c>
      <c r="N23" s="35">
        <f t="shared" si="9"/>
        <v>48115.299999999996</v>
      </c>
      <c r="O23" s="43">
        <f t="shared" si="10"/>
        <v>0.63847563119552408</v>
      </c>
      <c r="P23" s="53">
        <f t="shared" ref="P23:P54" si="12">SUM(H23/E23)</f>
        <v>0</v>
      </c>
      <c r="Q23" s="44">
        <f t="shared" ref="Q23:Q30" si="13">SUM(I23/E23*100%)</f>
        <v>0.63847563119552408</v>
      </c>
    </row>
    <row r="24" spans="1:17" ht="21.75" customHeight="1" x14ac:dyDescent="0.25">
      <c r="A24" s="40" t="s">
        <v>44</v>
      </c>
      <c r="B24" s="32" t="s">
        <v>45</v>
      </c>
      <c r="C24" s="33">
        <v>5000</v>
      </c>
      <c r="D24" s="51"/>
      <c r="E24" s="34">
        <f t="shared" si="11"/>
        <v>5000</v>
      </c>
      <c r="F24" s="33">
        <v>5000</v>
      </c>
      <c r="G24" s="33">
        <v>0</v>
      </c>
      <c r="H24" s="33">
        <v>0</v>
      </c>
      <c r="I24" s="52">
        <v>0</v>
      </c>
      <c r="J24" s="35">
        <f t="shared" ref="J24:J54" si="14">F24-I24+H24</f>
        <v>5000</v>
      </c>
      <c r="K24" s="36">
        <f t="shared" ref="K24:K54" si="15">SUM(E24-I24)</f>
        <v>5000</v>
      </c>
      <c r="L24" s="2">
        <f t="shared" si="8"/>
        <v>0</v>
      </c>
      <c r="M24" s="33">
        <v>0</v>
      </c>
      <c r="N24" s="35">
        <f t="shared" si="9"/>
        <v>0</v>
      </c>
      <c r="O24" s="43">
        <f t="shared" si="10"/>
        <v>0</v>
      </c>
      <c r="P24" s="53">
        <f t="shared" si="12"/>
        <v>0</v>
      </c>
      <c r="Q24" s="44">
        <f t="shared" si="13"/>
        <v>0</v>
      </c>
    </row>
    <row r="25" spans="1:17" ht="21.75" customHeight="1" x14ac:dyDescent="0.25">
      <c r="A25" s="40" t="s">
        <v>46</v>
      </c>
      <c r="B25" s="32" t="s">
        <v>47</v>
      </c>
      <c r="C25" s="33">
        <v>5000</v>
      </c>
      <c r="D25" s="51"/>
      <c r="E25" s="34">
        <f t="shared" si="11"/>
        <v>5000</v>
      </c>
      <c r="F25" s="33">
        <v>4800</v>
      </c>
      <c r="G25" s="33">
        <v>0</v>
      </c>
      <c r="H25" s="33">
        <v>0</v>
      </c>
      <c r="I25" s="52">
        <v>2491.87</v>
      </c>
      <c r="J25" s="35">
        <f t="shared" si="14"/>
        <v>2308.13</v>
      </c>
      <c r="K25" s="36">
        <f t="shared" si="15"/>
        <v>2508.13</v>
      </c>
      <c r="L25" s="2">
        <f t="shared" si="8"/>
        <v>200</v>
      </c>
      <c r="M25" s="33">
        <v>1914.07</v>
      </c>
      <c r="N25" s="35">
        <f>SUM(I25-M25)</f>
        <v>577.79999999999995</v>
      </c>
      <c r="O25" s="43">
        <f t="shared" si="10"/>
        <v>0.51913958333333332</v>
      </c>
      <c r="P25" s="53">
        <f t="shared" si="12"/>
        <v>0</v>
      </c>
      <c r="Q25" s="44">
        <f t="shared" si="13"/>
        <v>0.49837399999999998</v>
      </c>
    </row>
    <row r="26" spans="1:17" ht="21.75" customHeight="1" x14ac:dyDescent="0.25">
      <c r="A26" s="40" t="s">
        <v>48</v>
      </c>
      <c r="B26" s="32" t="s">
        <v>49</v>
      </c>
      <c r="C26" s="33">
        <v>3000</v>
      </c>
      <c r="D26" s="51"/>
      <c r="E26" s="34">
        <f t="shared" si="11"/>
        <v>3000</v>
      </c>
      <c r="F26" s="33">
        <v>3000</v>
      </c>
      <c r="G26" s="33">
        <v>0</v>
      </c>
      <c r="H26" s="33">
        <v>0</v>
      </c>
      <c r="I26" s="52">
        <v>1000</v>
      </c>
      <c r="J26" s="35">
        <f t="shared" si="14"/>
        <v>2000</v>
      </c>
      <c r="K26" s="36">
        <f t="shared" si="15"/>
        <v>2000</v>
      </c>
      <c r="L26" s="2">
        <f t="shared" si="8"/>
        <v>0</v>
      </c>
      <c r="M26" s="33">
        <v>0</v>
      </c>
      <c r="N26" s="35">
        <f t="shared" si="9"/>
        <v>1000</v>
      </c>
      <c r="O26" s="43">
        <f t="shared" si="10"/>
        <v>0.33333333333333331</v>
      </c>
      <c r="P26" s="53">
        <f t="shared" si="12"/>
        <v>0</v>
      </c>
      <c r="Q26" s="44">
        <f t="shared" si="13"/>
        <v>0.33333333333333331</v>
      </c>
    </row>
    <row r="27" spans="1:17" ht="21.75" customHeight="1" x14ac:dyDescent="0.25">
      <c r="A27" s="40" t="s">
        <v>50</v>
      </c>
      <c r="B27" s="32" t="s">
        <v>51</v>
      </c>
      <c r="C27" s="33">
        <v>3000</v>
      </c>
      <c r="D27" s="51"/>
      <c r="E27" s="34">
        <f t="shared" si="11"/>
        <v>3000</v>
      </c>
      <c r="F27" s="33">
        <v>2750</v>
      </c>
      <c r="G27" s="33">
        <v>0</v>
      </c>
      <c r="H27" s="33">
        <v>0</v>
      </c>
      <c r="I27" s="52">
        <v>0</v>
      </c>
      <c r="J27" s="35">
        <f t="shared" si="14"/>
        <v>2750</v>
      </c>
      <c r="K27" s="36">
        <f t="shared" si="15"/>
        <v>3000</v>
      </c>
      <c r="L27" s="2">
        <f t="shared" si="8"/>
        <v>250</v>
      </c>
      <c r="M27" s="33">
        <v>0</v>
      </c>
      <c r="N27" s="35">
        <f t="shared" si="9"/>
        <v>0</v>
      </c>
      <c r="O27" s="43">
        <f t="shared" si="10"/>
        <v>0</v>
      </c>
      <c r="P27" s="53">
        <f t="shared" si="12"/>
        <v>0</v>
      </c>
      <c r="Q27" s="44">
        <f t="shared" si="13"/>
        <v>0</v>
      </c>
    </row>
    <row r="28" spans="1:17" ht="21.75" customHeight="1" x14ac:dyDescent="0.25">
      <c r="A28" s="40">
        <v>111</v>
      </c>
      <c r="B28" s="32" t="s">
        <v>52</v>
      </c>
      <c r="C28" s="33">
        <v>2000</v>
      </c>
      <c r="D28" s="51"/>
      <c r="E28" s="34">
        <f t="shared" si="11"/>
        <v>2000</v>
      </c>
      <c r="F28" s="33">
        <v>2000</v>
      </c>
      <c r="G28" s="33">
        <v>0</v>
      </c>
      <c r="H28" s="33">
        <v>13.09</v>
      </c>
      <c r="I28" s="52">
        <v>122.57</v>
      </c>
      <c r="J28" s="35">
        <f t="shared" si="14"/>
        <v>1890.52</v>
      </c>
      <c r="K28" s="36">
        <f t="shared" si="15"/>
        <v>1877.43</v>
      </c>
      <c r="L28" s="2">
        <f t="shared" si="8"/>
        <v>0</v>
      </c>
      <c r="M28" s="33">
        <v>109.48</v>
      </c>
      <c r="N28" s="35">
        <f t="shared" si="9"/>
        <v>13.089999999999989</v>
      </c>
      <c r="O28" s="43">
        <f t="shared" si="10"/>
        <v>6.1284999999999999E-2</v>
      </c>
      <c r="P28" s="53">
        <f t="shared" si="12"/>
        <v>6.5449999999999996E-3</v>
      </c>
      <c r="Q28" s="44">
        <f t="shared" si="13"/>
        <v>6.1284999999999999E-2</v>
      </c>
    </row>
    <row r="29" spans="1:17" ht="21.75" customHeight="1" x14ac:dyDescent="0.25">
      <c r="A29" s="40" t="s">
        <v>53</v>
      </c>
      <c r="B29" s="32" t="s">
        <v>54</v>
      </c>
      <c r="C29" s="33">
        <v>1000</v>
      </c>
      <c r="D29" s="51"/>
      <c r="E29" s="34">
        <f t="shared" si="11"/>
        <v>1000</v>
      </c>
      <c r="F29" s="33">
        <v>910</v>
      </c>
      <c r="G29" s="33">
        <v>0</v>
      </c>
      <c r="H29" s="33">
        <v>0</v>
      </c>
      <c r="I29" s="52">
        <v>0</v>
      </c>
      <c r="J29" s="35">
        <f t="shared" si="14"/>
        <v>910</v>
      </c>
      <c r="K29" s="36">
        <f t="shared" si="15"/>
        <v>1000</v>
      </c>
      <c r="L29" s="2">
        <f t="shared" si="8"/>
        <v>90</v>
      </c>
      <c r="M29" s="33">
        <v>0</v>
      </c>
      <c r="N29" s="35">
        <f t="shared" si="9"/>
        <v>0</v>
      </c>
      <c r="O29" s="43">
        <f t="shared" si="10"/>
        <v>0</v>
      </c>
      <c r="P29" s="53">
        <f t="shared" si="12"/>
        <v>0</v>
      </c>
      <c r="Q29" s="44">
        <f t="shared" si="13"/>
        <v>0</v>
      </c>
    </row>
    <row r="30" spans="1:17" ht="21.75" customHeight="1" x14ac:dyDescent="0.25">
      <c r="A30" s="40" t="s">
        <v>55</v>
      </c>
      <c r="B30" s="32" t="s">
        <v>56</v>
      </c>
      <c r="C30" s="33">
        <v>500</v>
      </c>
      <c r="D30" s="51"/>
      <c r="E30" s="34">
        <f t="shared" si="11"/>
        <v>500</v>
      </c>
      <c r="F30" s="33">
        <v>455</v>
      </c>
      <c r="G30" s="33">
        <v>0</v>
      </c>
      <c r="H30" s="33">
        <v>40</v>
      </c>
      <c r="I30" s="52">
        <v>80</v>
      </c>
      <c r="J30" s="35">
        <f t="shared" si="14"/>
        <v>415</v>
      </c>
      <c r="K30" s="36">
        <f t="shared" si="15"/>
        <v>420</v>
      </c>
      <c r="L30" s="2">
        <f t="shared" si="8"/>
        <v>45</v>
      </c>
      <c r="M30" s="33">
        <v>40</v>
      </c>
      <c r="N30" s="35">
        <f t="shared" si="9"/>
        <v>40</v>
      </c>
      <c r="O30" s="43">
        <f t="shared" si="10"/>
        <v>0.17582417582417584</v>
      </c>
      <c r="P30" s="53">
        <f t="shared" si="12"/>
        <v>0.08</v>
      </c>
      <c r="Q30" s="44">
        <f t="shared" si="13"/>
        <v>0.16</v>
      </c>
    </row>
    <row r="31" spans="1:17" ht="21.75" customHeight="1" x14ac:dyDescent="0.25">
      <c r="A31" s="40" t="s">
        <v>57</v>
      </c>
      <c r="B31" s="32" t="s">
        <v>58</v>
      </c>
      <c r="C31" s="33">
        <v>52800</v>
      </c>
      <c r="D31" s="51"/>
      <c r="E31" s="34">
        <f t="shared" si="11"/>
        <v>52800</v>
      </c>
      <c r="F31" s="33">
        <v>48000</v>
      </c>
      <c r="G31" s="33">
        <v>0</v>
      </c>
      <c r="H31" s="33">
        <v>0</v>
      </c>
      <c r="I31" s="52">
        <v>11966.67</v>
      </c>
      <c r="J31" s="35">
        <f t="shared" si="14"/>
        <v>36033.33</v>
      </c>
      <c r="K31" s="36">
        <f t="shared" si="15"/>
        <v>40833.33</v>
      </c>
      <c r="L31" s="2">
        <f t="shared" si="8"/>
        <v>4800</v>
      </c>
      <c r="M31" s="33">
        <v>10740.66</v>
      </c>
      <c r="N31" s="35">
        <f t="shared" si="9"/>
        <v>1226.0100000000002</v>
      </c>
      <c r="O31" s="43">
        <f t="shared" si="10"/>
        <v>0.249305625</v>
      </c>
      <c r="P31" s="53">
        <f t="shared" si="12"/>
        <v>0</v>
      </c>
      <c r="Q31" s="44">
        <f>SUM(I31/E31*100%)</f>
        <v>0.22664147727272727</v>
      </c>
    </row>
    <row r="32" spans="1:17" ht="21.75" customHeight="1" x14ac:dyDescent="0.25">
      <c r="A32" s="40" t="s">
        <v>59</v>
      </c>
      <c r="B32" s="32" t="s">
        <v>60</v>
      </c>
      <c r="C32" s="33">
        <v>24700</v>
      </c>
      <c r="D32" s="51">
        <v>-4000</v>
      </c>
      <c r="E32" s="34">
        <f t="shared" si="11"/>
        <v>20700</v>
      </c>
      <c r="F32" s="33">
        <v>16585</v>
      </c>
      <c r="G32" s="33">
        <v>0</v>
      </c>
      <c r="H32" s="33">
        <v>0</v>
      </c>
      <c r="I32" s="52">
        <v>14708.77</v>
      </c>
      <c r="J32" s="35">
        <f t="shared" si="14"/>
        <v>1876.2299999999996</v>
      </c>
      <c r="K32" s="36">
        <f t="shared" si="15"/>
        <v>5991.23</v>
      </c>
      <c r="L32" s="2">
        <f t="shared" si="8"/>
        <v>4115</v>
      </c>
      <c r="M32" s="33">
        <v>12606.65</v>
      </c>
      <c r="N32" s="35">
        <f t="shared" si="9"/>
        <v>2102.1200000000008</v>
      </c>
      <c r="O32" s="43">
        <f t="shared" si="10"/>
        <v>0.88687187217365093</v>
      </c>
      <c r="P32" s="53">
        <f t="shared" si="12"/>
        <v>0</v>
      </c>
      <c r="Q32" s="44">
        <f>SUM(I32/E32*100%)</f>
        <v>0.71056859903381642</v>
      </c>
    </row>
    <row r="33" spans="1:17" ht="21.75" customHeight="1" x14ac:dyDescent="0.25">
      <c r="A33" s="40" t="s">
        <v>61</v>
      </c>
      <c r="B33" s="32" t="s">
        <v>62</v>
      </c>
      <c r="C33" s="33">
        <v>20000</v>
      </c>
      <c r="D33" s="51">
        <v>-3388</v>
      </c>
      <c r="E33" s="34">
        <f t="shared" si="11"/>
        <v>16612</v>
      </c>
      <c r="F33" s="33">
        <v>16612</v>
      </c>
      <c r="G33" s="33">
        <v>0</v>
      </c>
      <c r="H33" s="33">
        <v>0</v>
      </c>
      <c r="I33" s="52">
        <v>4851.3</v>
      </c>
      <c r="J33" s="35">
        <f t="shared" si="14"/>
        <v>11760.7</v>
      </c>
      <c r="K33" s="36">
        <f t="shared" si="15"/>
        <v>11760.7</v>
      </c>
      <c r="L33" s="2">
        <f t="shared" si="8"/>
        <v>0</v>
      </c>
      <c r="M33" s="33">
        <v>4160.1000000000004</v>
      </c>
      <c r="N33" s="35">
        <f t="shared" si="9"/>
        <v>691.19999999999982</v>
      </c>
      <c r="O33" s="43">
        <f t="shared" si="10"/>
        <v>0.29203587767878642</v>
      </c>
      <c r="P33" s="53">
        <f t="shared" si="12"/>
        <v>0</v>
      </c>
      <c r="Q33" s="44">
        <f>SUM(I33/E33*100%)</f>
        <v>0.29203587767878642</v>
      </c>
    </row>
    <row r="34" spans="1:17" ht="21.75" customHeight="1" x14ac:dyDescent="0.25">
      <c r="A34" s="40" t="s">
        <v>63</v>
      </c>
      <c r="B34" s="32" t="s">
        <v>64</v>
      </c>
      <c r="C34" s="33">
        <v>14799</v>
      </c>
      <c r="D34" s="51">
        <v>-2083</v>
      </c>
      <c r="E34" s="34">
        <f t="shared" si="11"/>
        <v>12716</v>
      </c>
      <c r="F34" s="33">
        <v>10252</v>
      </c>
      <c r="G34" s="33">
        <v>0</v>
      </c>
      <c r="H34" s="33">
        <v>0</v>
      </c>
      <c r="I34" s="52">
        <v>2374.25</v>
      </c>
      <c r="J34" s="35">
        <f t="shared" si="14"/>
        <v>7877.75</v>
      </c>
      <c r="K34" s="36">
        <f t="shared" si="15"/>
        <v>10341.75</v>
      </c>
      <c r="L34" s="2">
        <f t="shared" si="8"/>
        <v>2464</v>
      </c>
      <c r="M34" s="33">
        <v>1368.45</v>
      </c>
      <c r="N34" s="35">
        <f t="shared" si="9"/>
        <v>1005.8</v>
      </c>
      <c r="O34" s="43">
        <f t="shared" si="10"/>
        <v>0.23158895825204839</v>
      </c>
      <c r="P34" s="53">
        <f t="shared" si="12"/>
        <v>0</v>
      </c>
      <c r="Q34" s="44">
        <f>SUM(I34/E34*100%)</f>
        <v>0.18671358917898712</v>
      </c>
    </row>
    <row r="35" spans="1:17" ht="21.75" customHeight="1" x14ac:dyDescent="0.25">
      <c r="A35" s="54">
        <v>131</v>
      </c>
      <c r="B35" s="55" t="s">
        <v>65</v>
      </c>
      <c r="C35" s="33">
        <v>20000</v>
      </c>
      <c r="D35" s="56"/>
      <c r="E35" s="34">
        <f t="shared" si="11"/>
        <v>20000</v>
      </c>
      <c r="F35" s="33">
        <v>16667</v>
      </c>
      <c r="G35" s="33">
        <v>0</v>
      </c>
      <c r="H35" s="33">
        <v>0</v>
      </c>
      <c r="I35" s="52">
        <v>854.76</v>
      </c>
      <c r="J35" s="35">
        <f t="shared" si="14"/>
        <v>15812.24</v>
      </c>
      <c r="K35" s="36">
        <f t="shared" si="15"/>
        <v>19145.240000000002</v>
      </c>
      <c r="L35" s="2">
        <f t="shared" si="8"/>
        <v>3333</v>
      </c>
      <c r="M35" s="57">
        <v>0</v>
      </c>
      <c r="N35" s="35">
        <f t="shared" si="9"/>
        <v>854.76</v>
      </c>
      <c r="O35" s="43">
        <f t="shared" si="10"/>
        <v>5.1284574308513832E-2</v>
      </c>
      <c r="P35" s="53">
        <f t="shared" si="12"/>
        <v>0</v>
      </c>
      <c r="Q35" s="44">
        <f t="shared" ref="Q35:Q54" si="16">SUM(I35/E35*100%)</f>
        <v>4.2737999999999998E-2</v>
      </c>
    </row>
    <row r="36" spans="1:17" ht="21.75" customHeight="1" x14ac:dyDescent="0.25">
      <c r="A36" s="40" t="s">
        <v>66</v>
      </c>
      <c r="B36" s="32" t="s">
        <v>67</v>
      </c>
      <c r="C36" s="33">
        <v>65500</v>
      </c>
      <c r="D36" s="51">
        <v>-31786</v>
      </c>
      <c r="E36" s="34">
        <f t="shared" si="11"/>
        <v>33714</v>
      </c>
      <c r="F36" s="33">
        <v>22794</v>
      </c>
      <c r="G36" s="33">
        <v>0</v>
      </c>
      <c r="H36" s="33">
        <v>0</v>
      </c>
      <c r="I36" s="52">
        <v>4811.42</v>
      </c>
      <c r="J36" s="35">
        <f t="shared" si="14"/>
        <v>17982.580000000002</v>
      </c>
      <c r="K36" s="36">
        <f t="shared" si="15"/>
        <v>28902.58</v>
      </c>
      <c r="L36" s="2">
        <f t="shared" si="8"/>
        <v>10920</v>
      </c>
      <c r="M36" s="33">
        <v>0</v>
      </c>
      <c r="N36" s="35">
        <f t="shared" si="9"/>
        <v>4811.42</v>
      </c>
      <c r="O36" s="43">
        <f t="shared" si="10"/>
        <v>0.21108274107221198</v>
      </c>
      <c r="P36" s="53">
        <f t="shared" si="12"/>
        <v>0</v>
      </c>
      <c r="Q36" s="44">
        <f t="shared" si="16"/>
        <v>0.1427128196001661</v>
      </c>
    </row>
    <row r="37" spans="1:17" ht="21.75" customHeight="1" x14ac:dyDescent="0.25">
      <c r="A37" s="40" t="s">
        <v>68</v>
      </c>
      <c r="B37" s="32" t="s">
        <v>69</v>
      </c>
      <c r="C37" s="33">
        <v>10000</v>
      </c>
      <c r="D37" s="1">
        <v>9500</v>
      </c>
      <c r="E37" s="34">
        <f>SUM(C37+D37)</f>
        <v>19500</v>
      </c>
      <c r="F37" s="33">
        <v>19000</v>
      </c>
      <c r="G37" s="33">
        <v>0</v>
      </c>
      <c r="H37" s="33">
        <v>0</v>
      </c>
      <c r="I37" s="52">
        <v>16858</v>
      </c>
      <c r="J37" s="35">
        <f t="shared" si="14"/>
        <v>2142</v>
      </c>
      <c r="K37" s="36">
        <f t="shared" si="15"/>
        <v>2642</v>
      </c>
      <c r="L37" s="2">
        <f t="shared" si="8"/>
        <v>500</v>
      </c>
      <c r="M37" s="33">
        <v>16858</v>
      </c>
      <c r="N37" s="35">
        <f t="shared" si="9"/>
        <v>0</v>
      </c>
      <c r="O37" s="43">
        <f t="shared" si="10"/>
        <v>0.88726315789473686</v>
      </c>
      <c r="P37" s="53">
        <f t="shared" si="12"/>
        <v>0</v>
      </c>
      <c r="Q37" s="44">
        <f t="shared" si="16"/>
        <v>0.86451282051282052</v>
      </c>
    </row>
    <row r="38" spans="1:17" ht="21.75" customHeight="1" x14ac:dyDescent="0.25">
      <c r="A38" s="40" t="s">
        <v>70</v>
      </c>
      <c r="B38" s="32" t="s">
        <v>71</v>
      </c>
      <c r="C38" s="33">
        <v>29500</v>
      </c>
      <c r="D38" s="1">
        <v>39850</v>
      </c>
      <c r="E38" s="34">
        <f t="shared" ref="E38:E49" si="17">SUM(C38+D38)</f>
        <v>69350</v>
      </c>
      <c r="F38" s="33">
        <v>69350</v>
      </c>
      <c r="G38" s="33">
        <v>0</v>
      </c>
      <c r="H38" s="33">
        <v>0</v>
      </c>
      <c r="I38" s="52">
        <v>60150</v>
      </c>
      <c r="J38" s="35">
        <f t="shared" si="14"/>
        <v>9200</v>
      </c>
      <c r="K38" s="36">
        <f t="shared" si="15"/>
        <v>9200</v>
      </c>
      <c r="L38" s="2">
        <f t="shared" si="8"/>
        <v>0</v>
      </c>
      <c r="M38" s="33">
        <v>61650</v>
      </c>
      <c r="N38" s="35">
        <f t="shared" si="9"/>
        <v>-1500</v>
      </c>
      <c r="O38" s="43">
        <f t="shared" si="10"/>
        <v>0.86733958183129056</v>
      </c>
      <c r="P38" s="53">
        <f t="shared" si="12"/>
        <v>0</v>
      </c>
      <c r="Q38" s="44">
        <f t="shared" si="16"/>
        <v>0.86733958183129056</v>
      </c>
    </row>
    <row r="39" spans="1:17" ht="21.75" customHeight="1" x14ac:dyDescent="0.25">
      <c r="A39" s="40" t="s">
        <v>72</v>
      </c>
      <c r="B39" s="32" t="s">
        <v>73</v>
      </c>
      <c r="C39" s="33">
        <v>8000</v>
      </c>
      <c r="D39" s="1">
        <v>-118</v>
      </c>
      <c r="E39" s="34">
        <f>SUM(C39+D39)</f>
        <v>7882</v>
      </c>
      <c r="F39" s="33">
        <v>7582</v>
      </c>
      <c r="G39" s="33">
        <v>0</v>
      </c>
      <c r="H39" s="33">
        <v>21.5</v>
      </c>
      <c r="I39" s="52">
        <v>5174.66</v>
      </c>
      <c r="J39" s="35">
        <f t="shared" si="14"/>
        <v>2428.84</v>
      </c>
      <c r="K39" s="36">
        <f t="shared" si="15"/>
        <v>2707.34</v>
      </c>
      <c r="L39" s="1">
        <f t="shared" ref="L39:L66" si="18">SUM(E39-F39)</f>
        <v>300</v>
      </c>
      <c r="M39" s="33">
        <v>5149.16</v>
      </c>
      <c r="N39" s="35">
        <f t="shared" si="9"/>
        <v>25.5</v>
      </c>
      <c r="O39" s="43">
        <f t="shared" si="10"/>
        <v>0.68249274597731469</v>
      </c>
      <c r="P39" s="53">
        <f t="shared" si="12"/>
        <v>2.7277340776452677E-3</v>
      </c>
      <c r="Q39" s="44">
        <f t="shared" si="16"/>
        <v>0.65651611266176091</v>
      </c>
    </row>
    <row r="40" spans="1:17" ht="21.75" customHeight="1" x14ac:dyDescent="0.25">
      <c r="A40" s="58" t="s">
        <v>74</v>
      </c>
      <c r="B40" s="59" t="s">
        <v>75</v>
      </c>
      <c r="C40" s="33">
        <v>22100</v>
      </c>
      <c r="D40" s="60">
        <v>39276</v>
      </c>
      <c r="E40" s="61">
        <f t="shared" si="17"/>
        <v>61376</v>
      </c>
      <c r="F40" s="33">
        <v>61376</v>
      </c>
      <c r="G40" s="33">
        <v>0</v>
      </c>
      <c r="H40" s="33">
        <v>0</v>
      </c>
      <c r="I40" s="52">
        <v>58074.8</v>
      </c>
      <c r="J40" s="35">
        <f t="shared" si="14"/>
        <v>3301.1999999999971</v>
      </c>
      <c r="K40" s="36">
        <f t="shared" si="15"/>
        <v>3301.1999999999971</v>
      </c>
      <c r="L40" s="1">
        <f t="shared" si="18"/>
        <v>0</v>
      </c>
      <c r="M40" s="33">
        <v>38819.519999999997</v>
      </c>
      <c r="N40" s="35">
        <f t="shared" si="9"/>
        <v>19255.280000000006</v>
      </c>
      <c r="O40" s="43">
        <f t="shared" si="10"/>
        <v>0.94621350364963508</v>
      </c>
      <c r="P40" s="53">
        <f t="shared" si="12"/>
        <v>0</v>
      </c>
      <c r="Q40" s="44">
        <f t="shared" si="16"/>
        <v>0.94621350364963508</v>
      </c>
    </row>
    <row r="41" spans="1:17" ht="21.75" customHeight="1" x14ac:dyDescent="0.25">
      <c r="A41" s="40" t="s">
        <v>76</v>
      </c>
      <c r="B41" s="62" t="s">
        <v>77</v>
      </c>
      <c r="C41" s="33">
        <v>3000</v>
      </c>
      <c r="D41" s="63"/>
      <c r="E41" s="33">
        <f t="shared" si="17"/>
        <v>3000</v>
      </c>
      <c r="F41" s="33">
        <v>2725</v>
      </c>
      <c r="G41" s="33">
        <v>0</v>
      </c>
      <c r="H41" s="33">
        <v>0</v>
      </c>
      <c r="I41" s="52">
        <v>0</v>
      </c>
      <c r="J41" s="35">
        <f t="shared" si="14"/>
        <v>2725</v>
      </c>
      <c r="K41" s="36">
        <f t="shared" si="15"/>
        <v>3000</v>
      </c>
      <c r="L41" s="33">
        <f t="shared" si="18"/>
        <v>275</v>
      </c>
      <c r="M41" s="33">
        <v>0</v>
      </c>
      <c r="N41" s="33">
        <f t="shared" si="9"/>
        <v>0</v>
      </c>
      <c r="O41" s="43">
        <f t="shared" si="10"/>
        <v>0</v>
      </c>
      <c r="P41" s="53">
        <f t="shared" si="12"/>
        <v>0</v>
      </c>
      <c r="Q41" s="44">
        <f t="shared" si="16"/>
        <v>0</v>
      </c>
    </row>
    <row r="42" spans="1:17" ht="21.75" customHeight="1" x14ac:dyDescent="0.25">
      <c r="A42" s="40" t="s">
        <v>78</v>
      </c>
      <c r="B42" s="62" t="s">
        <v>79</v>
      </c>
      <c r="C42" s="33">
        <v>12000</v>
      </c>
      <c r="D42" s="33">
        <v>-6664</v>
      </c>
      <c r="E42" s="33">
        <f t="shared" si="17"/>
        <v>5336</v>
      </c>
      <c r="F42" s="33">
        <v>5336</v>
      </c>
      <c r="G42" s="33">
        <v>0</v>
      </c>
      <c r="H42" s="33">
        <v>0</v>
      </c>
      <c r="I42" s="52">
        <v>3273.04</v>
      </c>
      <c r="J42" s="35">
        <f t="shared" si="14"/>
        <v>2062.96</v>
      </c>
      <c r="K42" s="36">
        <f t="shared" si="15"/>
        <v>2062.96</v>
      </c>
      <c r="L42" s="33">
        <f t="shared" si="18"/>
        <v>0</v>
      </c>
      <c r="M42" s="33">
        <v>1679.21</v>
      </c>
      <c r="N42" s="33">
        <f t="shared" si="9"/>
        <v>1593.83</v>
      </c>
      <c r="O42" s="43">
        <f t="shared" si="10"/>
        <v>0.61338830584707649</v>
      </c>
      <c r="P42" s="53">
        <f t="shared" si="12"/>
        <v>0</v>
      </c>
      <c r="Q42" s="44">
        <f t="shared" si="16"/>
        <v>0.61338830584707649</v>
      </c>
    </row>
    <row r="43" spans="1:17" ht="21.75" customHeight="1" x14ac:dyDescent="0.25">
      <c r="A43" s="40" t="s">
        <v>80</v>
      </c>
      <c r="B43" s="62" t="s">
        <v>81</v>
      </c>
      <c r="C43" s="33">
        <v>21535</v>
      </c>
      <c r="D43" s="63"/>
      <c r="E43" s="33">
        <f t="shared" si="17"/>
        <v>21535</v>
      </c>
      <c r="F43" s="33">
        <v>20735</v>
      </c>
      <c r="G43" s="33">
        <v>0</v>
      </c>
      <c r="H43" s="33">
        <v>20</v>
      </c>
      <c r="I43" s="52">
        <v>11076.14</v>
      </c>
      <c r="J43" s="35">
        <f t="shared" si="14"/>
        <v>9678.86</v>
      </c>
      <c r="K43" s="36">
        <f t="shared" si="15"/>
        <v>10458.86</v>
      </c>
      <c r="L43" s="33">
        <f t="shared" si="18"/>
        <v>800</v>
      </c>
      <c r="M43" s="33">
        <v>6957.24</v>
      </c>
      <c r="N43" s="33">
        <f t="shared" si="9"/>
        <v>4118.8999999999996</v>
      </c>
      <c r="O43" s="43">
        <f t="shared" si="10"/>
        <v>0.53417603086568599</v>
      </c>
      <c r="P43" s="53">
        <f t="shared" si="12"/>
        <v>9.2872068725330858E-4</v>
      </c>
      <c r="Q43" s="44">
        <f t="shared" si="16"/>
        <v>0.51433201764569303</v>
      </c>
    </row>
    <row r="44" spans="1:17" ht="21.75" customHeight="1" x14ac:dyDescent="0.25">
      <c r="A44" s="40" t="s">
        <v>82</v>
      </c>
      <c r="B44" s="62" t="s">
        <v>83</v>
      </c>
      <c r="C44" s="33">
        <v>23085</v>
      </c>
      <c r="D44" s="33">
        <v>-17200</v>
      </c>
      <c r="E44" s="33">
        <f t="shared" si="17"/>
        <v>5885</v>
      </c>
      <c r="F44" s="33">
        <v>2085</v>
      </c>
      <c r="G44" s="33">
        <v>0</v>
      </c>
      <c r="H44" s="33">
        <v>0</v>
      </c>
      <c r="I44" s="52">
        <v>0</v>
      </c>
      <c r="J44" s="35">
        <f t="shared" si="14"/>
        <v>2085</v>
      </c>
      <c r="K44" s="36">
        <f t="shared" si="15"/>
        <v>5885</v>
      </c>
      <c r="L44" s="33">
        <f t="shared" si="18"/>
        <v>3800</v>
      </c>
      <c r="M44" s="33">
        <v>0</v>
      </c>
      <c r="N44" s="64">
        <f t="shared" si="9"/>
        <v>0</v>
      </c>
      <c r="O44" s="43">
        <f t="shared" si="10"/>
        <v>0</v>
      </c>
      <c r="P44" s="53">
        <f t="shared" si="12"/>
        <v>0</v>
      </c>
      <c r="Q44" s="44">
        <f t="shared" si="16"/>
        <v>0</v>
      </c>
    </row>
    <row r="45" spans="1:17" ht="21.75" customHeight="1" x14ac:dyDescent="0.25">
      <c r="A45" s="40" t="s">
        <v>84</v>
      </c>
      <c r="B45" s="32" t="s">
        <v>85</v>
      </c>
      <c r="C45" s="33">
        <v>5000</v>
      </c>
      <c r="D45" s="52">
        <v>-643</v>
      </c>
      <c r="E45" s="1">
        <f t="shared" si="17"/>
        <v>4357</v>
      </c>
      <c r="F45" s="33">
        <v>3857</v>
      </c>
      <c r="G45" s="33">
        <v>0</v>
      </c>
      <c r="H45" s="33">
        <v>39.49</v>
      </c>
      <c r="I45" s="1">
        <v>78.98</v>
      </c>
      <c r="J45" s="35">
        <f t="shared" si="14"/>
        <v>3817.5099999999998</v>
      </c>
      <c r="K45" s="36">
        <f t="shared" si="15"/>
        <v>4278.0200000000004</v>
      </c>
      <c r="L45" s="33">
        <f t="shared" si="18"/>
        <v>500</v>
      </c>
      <c r="M45" s="33">
        <v>39.49</v>
      </c>
      <c r="N45" s="64">
        <f t="shared" si="9"/>
        <v>39.49</v>
      </c>
      <c r="O45" s="43">
        <f t="shared" si="10"/>
        <v>2.0477054705729844E-2</v>
      </c>
      <c r="P45" s="53">
        <f t="shared" si="12"/>
        <v>9.0635758549460644E-3</v>
      </c>
      <c r="Q45" s="44">
        <f t="shared" si="16"/>
        <v>1.8127151709892129E-2</v>
      </c>
    </row>
    <row r="46" spans="1:17" ht="21.75" customHeight="1" x14ac:dyDescent="0.25">
      <c r="A46" s="40" t="s">
        <v>86</v>
      </c>
      <c r="B46" s="32" t="s">
        <v>87</v>
      </c>
      <c r="C46" s="33">
        <v>2500</v>
      </c>
      <c r="D46" s="52">
        <v>-454</v>
      </c>
      <c r="E46" s="1">
        <f t="shared" si="17"/>
        <v>2046</v>
      </c>
      <c r="F46" s="33">
        <v>2046</v>
      </c>
      <c r="G46" s="33">
        <v>0</v>
      </c>
      <c r="H46" s="33">
        <v>0</v>
      </c>
      <c r="I46" s="1">
        <v>1199.53</v>
      </c>
      <c r="J46" s="35">
        <f t="shared" si="14"/>
        <v>846.47</v>
      </c>
      <c r="K46" s="36">
        <f t="shared" si="15"/>
        <v>846.47</v>
      </c>
      <c r="L46" s="33">
        <f t="shared" si="18"/>
        <v>0</v>
      </c>
      <c r="M46" s="33">
        <v>1017.43</v>
      </c>
      <c r="N46" s="64">
        <f t="shared" si="9"/>
        <v>182.10000000000002</v>
      </c>
      <c r="O46" s="43">
        <f t="shared" si="10"/>
        <v>0.58628054740957969</v>
      </c>
      <c r="P46" s="53">
        <f t="shared" si="12"/>
        <v>0</v>
      </c>
      <c r="Q46" s="44">
        <f t="shared" si="16"/>
        <v>0.58628054740957969</v>
      </c>
    </row>
    <row r="47" spans="1:17" ht="21.75" customHeight="1" x14ac:dyDescent="0.25">
      <c r="A47" s="40" t="s">
        <v>88</v>
      </c>
      <c r="B47" s="32" t="s">
        <v>89</v>
      </c>
      <c r="C47" s="33">
        <v>2000</v>
      </c>
      <c r="D47" s="52"/>
      <c r="E47" s="1">
        <f t="shared" si="17"/>
        <v>2000</v>
      </c>
      <c r="F47" s="33">
        <v>2000</v>
      </c>
      <c r="G47" s="33">
        <v>0</v>
      </c>
      <c r="H47" s="33">
        <v>0</v>
      </c>
      <c r="I47" s="1">
        <v>0</v>
      </c>
      <c r="J47" s="35">
        <f t="shared" si="14"/>
        <v>2000</v>
      </c>
      <c r="K47" s="36">
        <f t="shared" si="15"/>
        <v>2000</v>
      </c>
      <c r="L47" s="33">
        <f t="shared" si="18"/>
        <v>0</v>
      </c>
      <c r="M47" s="33">
        <v>0</v>
      </c>
      <c r="N47" s="64">
        <f t="shared" si="9"/>
        <v>0</v>
      </c>
      <c r="O47" s="43">
        <f t="shared" si="10"/>
        <v>0</v>
      </c>
      <c r="P47" s="53">
        <f t="shared" si="12"/>
        <v>0</v>
      </c>
      <c r="Q47" s="44">
        <f t="shared" si="16"/>
        <v>0</v>
      </c>
    </row>
    <row r="48" spans="1:17" ht="21.75" customHeight="1" x14ac:dyDescent="0.25">
      <c r="A48" s="40" t="s">
        <v>90</v>
      </c>
      <c r="B48" s="32" t="s">
        <v>91</v>
      </c>
      <c r="C48" s="33">
        <v>2500</v>
      </c>
      <c r="D48" s="52"/>
      <c r="E48" s="1">
        <f t="shared" si="17"/>
        <v>2500</v>
      </c>
      <c r="F48" s="33">
        <v>2300</v>
      </c>
      <c r="G48" s="33">
        <v>0</v>
      </c>
      <c r="H48" s="33">
        <v>0</v>
      </c>
      <c r="I48" s="1">
        <v>37.450000000000003</v>
      </c>
      <c r="J48" s="35">
        <f t="shared" si="14"/>
        <v>2262.5500000000002</v>
      </c>
      <c r="K48" s="36">
        <f t="shared" si="15"/>
        <v>2462.5500000000002</v>
      </c>
      <c r="L48" s="33">
        <f>SUM(E48-F48)</f>
        <v>200</v>
      </c>
      <c r="M48" s="33">
        <v>37.450000000000003</v>
      </c>
      <c r="N48" s="64">
        <f t="shared" si="9"/>
        <v>0</v>
      </c>
      <c r="O48" s="43">
        <f t="shared" si="10"/>
        <v>1.6282608695652175E-2</v>
      </c>
      <c r="P48" s="53">
        <f t="shared" si="12"/>
        <v>0</v>
      </c>
      <c r="Q48" s="44">
        <f t="shared" si="16"/>
        <v>1.4980000000000002E-2</v>
      </c>
    </row>
    <row r="49" spans="1:17" ht="21.75" customHeight="1" x14ac:dyDescent="0.25">
      <c r="A49" s="65" t="s">
        <v>92</v>
      </c>
      <c r="B49" s="66" t="s">
        <v>93</v>
      </c>
      <c r="C49" s="33">
        <v>5765</v>
      </c>
      <c r="D49" s="52">
        <v>2268</v>
      </c>
      <c r="E49" s="1">
        <f t="shared" si="17"/>
        <v>8033</v>
      </c>
      <c r="F49" s="33">
        <v>8033</v>
      </c>
      <c r="G49" s="33">
        <v>0</v>
      </c>
      <c r="H49" s="33">
        <v>4.28</v>
      </c>
      <c r="I49" s="1">
        <v>5340.08</v>
      </c>
      <c r="J49" s="35">
        <f t="shared" si="14"/>
        <v>2697.2000000000003</v>
      </c>
      <c r="K49" s="36">
        <f t="shared" si="15"/>
        <v>2692.92</v>
      </c>
      <c r="L49" s="33">
        <f t="shared" si="18"/>
        <v>0</v>
      </c>
      <c r="M49" s="33">
        <v>4255.6099999999997</v>
      </c>
      <c r="N49" s="64">
        <f t="shared" si="9"/>
        <v>1084.4700000000003</v>
      </c>
      <c r="O49" s="43">
        <f t="shared" si="10"/>
        <v>0.66476783269015316</v>
      </c>
      <c r="P49" s="53">
        <f t="shared" si="12"/>
        <v>5.3280219096228057E-4</v>
      </c>
      <c r="Q49" s="44">
        <f t="shared" si="16"/>
        <v>0.66476783269015316</v>
      </c>
    </row>
    <row r="50" spans="1:17" ht="21.75" customHeight="1" x14ac:dyDescent="0.25">
      <c r="A50" s="40">
        <v>191</v>
      </c>
      <c r="B50" s="62" t="s">
        <v>170</v>
      </c>
      <c r="C50" s="33">
        <v>0</v>
      </c>
      <c r="D50" s="33">
        <v>7489</v>
      </c>
      <c r="E50" s="33">
        <v>7489</v>
      </c>
      <c r="F50" s="33">
        <v>7489</v>
      </c>
      <c r="G50" s="33">
        <v>0</v>
      </c>
      <c r="H50" s="33">
        <v>0</v>
      </c>
      <c r="I50" s="1">
        <v>7488.25</v>
      </c>
      <c r="J50" s="35">
        <f t="shared" si="14"/>
        <v>0.75</v>
      </c>
      <c r="K50" s="36">
        <f t="shared" si="15"/>
        <v>0.75</v>
      </c>
      <c r="L50" s="33">
        <f t="shared" si="18"/>
        <v>0</v>
      </c>
      <c r="M50" s="33">
        <v>7488.25</v>
      </c>
      <c r="N50" s="64">
        <f t="shared" si="9"/>
        <v>0</v>
      </c>
      <c r="O50" s="43">
        <f t="shared" si="10"/>
        <v>0.9998998531179063</v>
      </c>
      <c r="P50" s="53">
        <f t="shared" si="12"/>
        <v>0</v>
      </c>
      <c r="Q50" s="44">
        <f t="shared" si="16"/>
        <v>0.9998998531179063</v>
      </c>
    </row>
    <row r="51" spans="1:17" ht="21.75" customHeight="1" x14ac:dyDescent="0.25">
      <c r="A51" s="40">
        <v>192</v>
      </c>
      <c r="B51" s="62" t="s">
        <v>171</v>
      </c>
      <c r="C51" s="33">
        <v>0</v>
      </c>
      <c r="D51" s="33">
        <v>8555</v>
      </c>
      <c r="E51" s="33">
        <v>8555</v>
      </c>
      <c r="F51" s="33">
        <v>8555</v>
      </c>
      <c r="G51" s="33">
        <v>0</v>
      </c>
      <c r="H51" s="33">
        <v>0</v>
      </c>
      <c r="I51" s="1">
        <v>8554.18</v>
      </c>
      <c r="J51" s="35">
        <f t="shared" si="14"/>
        <v>0.81999999999970896</v>
      </c>
      <c r="K51" s="36">
        <f t="shared" si="15"/>
        <v>0.81999999999970896</v>
      </c>
      <c r="L51" s="33">
        <f t="shared" si="18"/>
        <v>0</v>
      </c>
      <c r="M51" s="33">
        <v>8554.18</v>
      </c>
      <c r="N51" s="64">
        <f t="shared" si="9"/>
        <v>0</v>
      </c>
      <c r="O51" s="43">
        <f t="shared" si="10"/>
        <v>0.99990414962010521</v>
      </c>
      <c r="P51" s="53">
        <f t="shared" si="12"/>
        <v>0</v>
      </c>
      <c r="Q51" s="44">
        <f t="shared" si="16"/>
        <v>0.99990414962010521</v>
      </c>
    </row>
    <row r="52" spans="1:17" ht="21.75" customHeight="1" x14ac:dyDescent="0.25">
      <c r="A52" s="40">
        <v>193</v>
      </c>
      <c r="B52" s="62" t="s">
        <v>172</v>
      </c>
      <c r="C52" s="33">
        <v>0</v>
      </c>
      <c r="D52" s="33">
        <v>1070</v>
      </c>
      <c r="E52" s="33">
        <v>1070</v>
      </c>
      <c r="F52" s="33">
        <v>1070</v>
      </c>
      <c r="G52" s="33">
        <v>0</v>
      </c>
      <c r="H52" s="33">
        <v>0</v>
      </c>
      <c r="I52" s="1">
        <v>0</v>
      </c>
      <c r="J52" s="35">
        <f t="shared" si="14"/>
        <v>1070</v>
      </c>
      <c r="K52" s="36">
        <f t="shared" si="15"/>
        <v>1070</v>
      </c>
      <c r="L52" s="33">
        <f t="shared" si="18"/>
        <v>0</v>
      </c>
      <c r="M52" s="33">
        <v>0</v>
      </c>
      <c r="N52" s="64">
        <f t="shared" si="9"/>
        <v>0</v>
      </c>
      <c r="O52" s="43">
        <f t="shared" si="10"/>
        <v>0</v>
      </c>
      <c r="P52" s="53">
        <f t="shared" si="12"/>
        <v>0</v>
      </c>
      <c r="Q52" s="44">
        <f t="shared" si="16"/>
        <v>0</v>
      </c>
    </row>
    <row r="53" spans="1:17" ht="21.75" customHeight="1" x14ac:dyDescent="0.25">
      <c r="A53" s="40">
        <v>196</v>
      </c>
      <c r="B53" s="62" t="s">
        <v>173</v>
      </c>
      <c r="C53" s="33">
        <v>0</v>
      </c>
      <c r="D53" s="33">
        <v>1255</v>
      </c>
      <c r="E53" s="33">
        <v>1255</v>
      </c>
      <c r="F53" s="33">
        <v>1255</v>
      </c>
      <c r="G53" s="33">
        <v>0</v>
      </c>
      <c r="H53" s="33">
        <v>0</v>
      </c>
      <c r="I53" s="1">
        <v>1255</v>
      </c>
      <c r="J53" s="35">
        <f t="shared" si="14"/>
        <v>0</v>
      </c>
      <c r="K53" s="36">
        <f t="shared" si="15"/>
        <v>0</v>
      </c>
      <c r="L53" s="33">
        <f t="shared" si="18"/>
        <v>0</v>
      </c>
      <c r="M53" s="33">
        <v>1255</v>
      </c>
      <c r="N53" s="64">
        <f t="shared" si="9"/>
        <v>0</v>
      </c>
      <c r="O53" s="43">
        <f t="shared" si="10"/>
        <v>1</v>
      </c>
      <c r="P53" s="53">
        <f t="shared" si="12"/>
        <v>0</v>
      </c>
      <c r="Q53" s="44">
        <f t="shared" si="16"/>
        <v>1</v>
      </c>
    </row>
    <row r="54" spans="1:17" ht="21.75" customHeight="1" x14ac:dyDescent="0.25">
      <c r="A54" s="40">
        <v>197</v>
      </c>
      <c r="B54" s="62" t="s">
        <v>174</v>
      </c>
      <c r="C54" s="33">
        <v>0</v>
      </c>
      <c r="D54" s="33">
        <v>17012</v>
      </c>
      <c r="E54" s="33">
        <v>17012</v>
      </c>
      <c r="F54" s="33">
        <v>17012</v>
      </c>
      <c r="G54" s="33">
        <v>0</v>
      </c>
      <c r="H54" s="33">
        <v>0</v>
      </c>
      <c r="I54" s="1">
        <v>17011.7</v>
      </c>
      <c r="J54" s="35">
        <f t="shared" si="14"/>
        <v>0.2999999999992724</v>
      </c>
      <c r="K54" s="36">
        <f t="shared" si="15"/>
        <v>0.2999999999992724</v>
      </c>
      <c r="L54" s="33">
        <f t="shared" si="18"/>
        <v>0</v>
      </c>
      <c r="M54" s="33">
        <v>17011.7</v>
      </c>
      <c r="N54" s="64">
        <f t="shared" si="9"/>
        <v>0</v>
      </c>
      <c r="O54" s="43">
        <f t="shared" si="10"/>
        <v>0.9999823653891371</v>
      </c>
      <c r="P54" s="53">
        <f t="shared" si="12"/>
        <v>0</v>
      </c>
      <c r="Q54" s="44">
        <f t="shared" si="16"/>
        <v>0.9999823653891371</v>
      </c>
    </row>
    <row r="55" spans="1:17" s="4" customFormat="1" ht="22.5" customHeight="1" x14ac:dyDescent="0.25">
      <c r="A55" s="70"/>
      <c r="B55" s="71" t="s">
        <v>94</v>
      </c>
      <c r="C55" s="72">
        <f>SUM(C56:C84)</f>
        <v>111415</v>
      </c>
      <c r="D55" s="72">
        <f>SUM(D56:D83)</f>
        <v>5257</v>
      </c>
      <c r="E55" s="72">
        <f>SUM(E56:E89)</f>
        <v>123377</v>
      </c>
      <c r="F55" s="72">
        <f>SUM(F56:F89)</f>
        <v>121967</v>
      </c>
      <c r="G55" s="72">
        <v>0</v>
      </c>
      <c r="H55" s="72">
        <f>SUM(H56:H89)</f>
        <v>962.8</v>
      </c>
      <c r="I55" s="72">
        <f>SUM(I56:I89)</f>
        <v>51900.229999999996</v>
      </c>
      <c r="J55" s="72">
        <f>SUM(F55-I55)</f>
        <v>70066.77</v>
      </c>
      <c r="K55" s="72">
        <f>SUM(E55-G55-I55)</f>
        <v>71476.77</v>
      </c>
      <c r="L55" s="72">
        <f t="shared" si="18"/>
        <v>1410</v>
      </c>
      <c r="M55" s="72">
        <f>SUM(M56:M89)</f>
        <v>27634.98</v>
      </c>
      <c r="N55" s="72">
        <f>+I55-M55</f>
        <v>24265.249999999996</v>
      </c>
      <c r="O55" s="88">
        <f t="shared" ref="O55:O104" si="19">SUM(I55/F55*100%)</f>
        <v>0.42552682282912585</v>
      </c>
      <c r="P55" s="49">
        <f>SUM(H55/E55)</f>
        <v>7.8037235465281208E-3</v>
      </c>
      <c r="Q55" s="24">
        <f>SUM(I55/E55*100%)</f>
        <v>0.42066373797385248</v>
      </c>
    </row>
    <row r="56" spans="1:17" s="4" customFormat="1" ht="22.5" customHeight="1" x14ac:dyDescent="0.25">
      <c r="A56" s="40" t="s">
        <v>95</v>
      </c>
      <c r="B56" s="32" t="s">
        <v>96</v>
      </c>
      <c r="C56" s="33">
        <v>12380</v>
      </c>
      <c r="D56" s="33">
        <v>-1280</v>
      </c>
      <c r="E56" s="33">
        <f t="shared" ref="E56:E63" si="20">SUM(C56+D56)</f>
        <v>11100</v>
      </c>
      <c r="F56" s="33">
        <v>10700</v>
      </c>
      <c r="G56" s="33">
        <v>0</v>
      </c>
      <c r="H56" s="33">
        <v>119.96</v>
      </c>
      <c r="I56" s="33">
        <v>3562.89</v>
      </c>
      <c r="J56" s="35">
        <f>F56-I56-G56</f>
        <v>7137.1100000000006</v>
      </c>
      <c r="K56" s="36">
        <f t="shared" ref="K56:K88" si="21">SUM(E56-H56-I56)</f>
        <v>7417.1500000000015</v>
      </c>
      <c r="L56" s="33">
        <f t="shared" si="18"/>
        <v>400</v>
      </c>
      <c r="M56" s="33">
        <v>3124.9</v>
      </c>
      <c r="N56" s="33">
        <f>SUM(I56-M56)</f>
        <v>437.98999999999978</v>
      </c>
      <c r="O56" s="37">
        <f t="shared" si="19"/>
        <v>0.3329803738317757</v>
      </c>
      <c r="P56" s="3">
        <f>SUM(H56/E56)</f>
        <v>1.0807207207207207E-2</v>
      </c>
      <c r="Q56" s="24">
        <f>SUM(I56/E56*100%)</f>
        <v>0.32098108108108109</v>
      </c>
    </row>
    <row r="57" spans="1:17" s="4" customFormat="1" ht="22.5" customHeight="1" x14ac:dyDescent="0.25">
      <c r="A57" s="40" t="s">
        <v>97</v>
      </c>
      <c r="B57" s="32" t="s">
        <v>98</v>
      </c>
      <c r="C57" s="33">
        <v>7000</v>
      </c>
      <c r="D57" s="33"/>
      <c r="E57" s="33">
        <f t="shared" si="20"/>
        <v>7000</v>
      </c>
      <c r="F57" s="33">
        <v>6800</v>
      </c>
      <c r="G57" s="33">
        <v>0</v>
      </c>
      <c r="H57" s="33">
        <v>0</v>
      </c>
      <c r="I57" s="33">
        <v>2168.4299999999998</v>
      </c>
      <c r="J57" s="35">
        <f t="shared" ref="J57:J89" si="22">F57-I57-G57</f>
        <v>4631.57</v>
      </c>
      <c r="K57" s="36">
        <f t="shared" si="21"/>
        <v>4831.57</v>
      </c>
      <c r="L57" s="33">
        <f t="shared" si="18"/>
        <v>200</v>
      </c>
      <c r="M57" s="33">
        <v>138.38</v>
      </c>
      <c r="N57" s="33">
        <f t="shared" ref="N57:N88" si="23">SUM(I57-M57)</f>
        <v>2030.0499999999997</v>
      </c>
      <c r="O57" s="37">
        <f t="shared" si="19"/>
        <v>0.31888676470588234</v>
      </c>
      <c r="P57" s="3">
        <f>SUM(H57/E57)</f>
        <v>0</v>
      </c>
      <c r="Q57" s="24">
        <f>SUM(I57/E57*100%)</f>
        <v>0.30977571428571427</v>
      </c>
    </row>
    <row r="58" spans="1:17" s="4" customFormat="1" ht="22.5" customHeight="1" x14ac:dyDescent="0.25">
      <c r="A58" s="40">
        <v>211</v>
      </c>
      <c r="B58" s="32" t="s">
        <v>186</v>
      </c>
      <c r="C58" s="33">
        <v>0</v>
      </c>
      <c r="D58" s="33">
        <v>400</v>
      </c>
      <c r="E58" s="33">
        <v>400</v>
      </c>
      <c r="F58" s="33">
        <v>400</v>
      </c>
      <c r="G58" s="33"/>
      <c r="H58" s="33"/>
      <c r="I58" s="33">
        <v>128.4</v>
      </c>
      <c r="J58" s="35">
        <f>F58-I58-G58</f>
        <v>271.60000000000002</v>
      </c>
      <c r="K58" s="36">
        <f>SUM(E58-H58-I58)</f>
        <v>271.60000000000002</v>
      </c>
      <c r="L58" s="33">
        <f>SUM(E58-F58)</f>
        <v>0</v>
      </c>
      <c r="M58" s="33">
        <v>0</v>
      </c>
      <c r="N58" s="33">
        <f>SUM(I58-M58)</f>
        <v>128.4</v>
      </c>
      <c r="O58" s="37"/>
      <c r="P58" s="3"/>
      <c r="Q58" s="24"/>
    </row>
    <row r="59" spans="1:17" s="4" customFormat="1" ht="22.5" customHeight="1" x14ac:dyDescent="0.25">
      <c r="A59" s="40">
        <v>212</v>
      </c>
      <c r="B59" s="32" t="s">
        <v>99</v>
      </c>
      <c r="C59" s="33">
        <v>0</v>
      </c>
      <c r="D59" s="33"/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5">
        <f t="shared" si="22"/>
        <v>0</v>
      </c>
      <c r="K59" s="36">
        <f t="shared" si="21"/>
        <v>0</v>
      </c>
      <c r="L59" s="33">
        <f t="shared" si="18"/>
        <v>0</v>
      </c>
      <c r="M59" s="33">
        <v>0</v>
      </c>
      <c r="N59" s="33">
        <f t="shared" si="23"/>
        <v>0</v>
      </c>
      <c r="O59" s="37">
        <v>0</v>
      </c>
      <c r="P59" s="3">
        <v>0</v>
      </c>
      <c r="Q59" s="24">
        <v>0</v>
      </c>
    </row>
    <row r="60" spans="1:17" s="4" customFormat="1" ht="22.5" customHeight="1" x14ac:dyDescent="0.25">
      <c r="A60" s="40" t="s">
        <v>100</v>
      </c>
      <c r="B60" s="32" t="s">
        <v>101</v>
      </c>
      <c r="C60" s="33">
        <v>9500</v>
      </c>
      <c r="D60" s="63">
        <v>657</v>
      </c>
      <c r="E60" s="33">
        <f t="shared" si="20"/>
        <v>10157</v>
      </c>
      <c r="F60" s="33">
        <v>10157</v>
      </c>
      <c r="G60" s="33">
        <v>0</v>
      </c>
      <c r="H60" s="33">
        <v>0</v>
      </c>
      <c r="I60" s="33">
        <v>2319.7600000000002</v>
      </c>
      <c r="J60" s="35">
        <f t="shared" si="22"/>
        <v>7837.24</v>
      </c>
      <c r="K60" s="36">
        <f t="shared" si="21"/>
        <v>7837.24</v>
      </c>
      <c r="L60" s="33">
        <f t="shared" si="18"/>
        <v>0</v>
      </c>
      <c r="M60" s="33">
        <v>1573.03</v>
      </c>
      <c r="N60" s="33">
        <f t="shared" si="23"/>
        <v>746.73000000000025</v>
      </c>
      <c r="O60" s="37">
        <f t="shared" si="19"/>
        <v>0.22839027271832235</v>
      </c>
      <c r="P60" s="3">
        <f>SUM(H60/E60)</f>
        <v>0</v>
      </c>
      <c r="Q60" s="24">
        <f t="shared" ref="Q60:Q87" si="24">SUM(I60/E60*100%)</f>
        <v>0.22839027271832235</v>
      </c>
    </row>
    <row r="61" spans="1:17" s="4" customFormat="1" ht="22.5" customHeight="1" x14ac:dyDescent="0.25">
      <c r="A61" s="40" t="s">
        <v>102</v>
      </c>
      <c r="B61" s="32" t="s">
        <v>103</v>
      </c>
      <c r="C61" s="33">
        <v>4000</v>
      </c>
      <c r="D61" s="33">
        <v>-604</v>
      </c>
      <c r="E61" s="33">
        <f t="shared" si="20"/>
        <v>3396</v>
      </c>
      <c r="F61" s="33">
        <v>3396</v>
      </c>
      <c r="G61" s="33">
        <v>0</v>
      </c>
      <c r="H61" s="41">
        <v>0</v>
      </c>
      <c r="I61" s="33">
        <v>2080</v>
      </c>
      <c r="J61" s="35">
        <f t="shared" si="22"/>
        <v>1316</v>
      </c>
      <c r="K61" s="36">
        <f t="shared" si="21"/>
        <v>1316</v>
      </c>
      <c r="L61" s="33">
        <f t="shared" si="18"/>
        <v>0</v>
      </c>
      <c r="M61" s="33">
        <v>1099.08</v>
      </c>
      <c r="N61" s="33">
        <f t="shared" si="23"/>
        <v>980.92000000000007</v>
      </c>
      <c r="O61" s="37">
        <f t="shared" si="19"/>
        <v>0.61248527679623088</v>
      </c>
      <c r="P61" s="3">
        <f t="shared" ref="P61:P87" si="25">SUM(H61/E61)</f>
        <v>0</v>
      </c>
      <c r="Q61" s="24">
        <f t="shared" si="24"/>
        <v>0.61248527679623088</v>
      </c>
    </row>
    <row r="62" spans="1:17" s="4" customFormat="1" ht="22.5" customHeight="1" x14ac:dyDescent="0.25">
      <c r="A62" s="40" t="s">
        <v>104</v>
      </c>
      <c r="B62" s="32" t="s">
        <v>105</v>
      </c>
      <c r="C62" s="33">
        <v>5950</v>
      </c>
      <c r="D62" s="33"/>
      <c r="E62" s="33">
        <f t="shared" si="20"/>
        <v>5950</v>
      </c>
      <c r="F62" s="33">
        <v>5950</v>
      </c>
      <c r="G62" s="33">
        <v>0</v>
      </c>
      <c r="H62" s="33">
        <v>0</v>
      </c>
      <c r="I62" s="33">
        <v>3120</v>
      </c>
      <c r="J62" s="35">
        <f t="shared" si="22"/>
        <v>2830</v>
      </c>
      <c r="K62" s="36">
        <f t="shared" si="21"/>
        <v>2830</v>
      </c>
      <c r="L62" s="33">
        <f t="shared" si="18"/>
        <v>0</v>
      </c>
      <c r="M62" s="33">
        <v>584.32000000000005</v>
      </c>
      <c r="N62" s="33">
        <f t="shared" si="23"/>
        <v>2535.6799999999998</v>
      </c>
      <c r="O62" s="37">
        <f t="shared" si="19"/>
        <v>0.52436974789915969</v>
      </c>
      <c r="P62" s="3">
        <f t="shared" si="25"/>
        <v>0</v>
      </c>
      <c r="Q62" s="24">
        <f t="shared" si="24"/>
        <v>0.52436974789915969</v>
      </c>
    </row>
    <row r="63" spans="1:17" s="4" customFormat="1" ht="22.5" customHeight="1" x14ac:dyDescent="0.25">
      <c r="A63" s="40" t="s">
        <v>106</v>
      </c>
      <c r="B63" s="32" t="s">
        <v>107</v>
      </c>
      <c r="C63" s="33">
        <v>2000</v>
      </c>
      <c r="D63" s="33"/>
      <c r="E63" s="33">
        <f t="shared" si="20"/>
        <v>2000</v>
      </c>
      <c r="F63" s="33">
        <v>2000</v>
      </c>
      <c r="G63" s="33">
        <v>0</v>
      </c>
      <c r="H63" s="33">
        <v>0</v>
      </c>
      <c r="I63" s="33">
        <v>134.74</v>
      </c>
      <c r="J63" s="35">
        <f t="shared" si="22"/>
        <v>1865.26</v>
      </c>
      <c r="K63" s="36">
        <f t="shared" si="21"/>
        <v>1865.26</v>
      </c>
      <c r="L63" s="33">
        <f t="shared" si="18"/>
        <v>0</v>
      </c>
      <c r="M63" s="33">
        <v>124.04</v>
      </c>
      <c r="N63" s="33">
        <f t="shared" si="23"/>
        <v>10.700000000000003</v>
      </c>
      <c r="O63" s="37">
        <f t="shared" si="19"/>
        <v>6.7369999999999999E-2</v>
      </c>
      <c r="P63" s="3">
        <f t="shared" si="25"/>
        <v>0</v>
      </c>
      <c r="Q63" s="24">
        <f t="shared" si="24"/>
        <v>6.7369999999999999E-2</v>
      </c>
    </row>
    <row r="64" spans="1:17" s="4" customFormat="1" ht="22.5" customHeight="1" x14ac:dyDescent="0.25">
      <c r="A64" s="40" t="s">
        <v>108</v>
      </c>
      <c r="B64" s="32" t="s">
        <v>109</v>
      </c>
      <c r="C64" s="33">
        <v>7000</v>
      </c>
      <c r="D64" s="63"/>
      <c r="E64" s="33">
        <f t="shared" ref="E64:E84" si="26">SUM(C64+D64)</f>
        <v>7000</v>
      </c>
      <c r="F64" s="33">
        <v>7000</v>
      </c>
      <c r="G64" s="33">
        <v>0</v>
      </c>
      <c r="H64" s="33">
        <v>233</v>
      </c>
      <c r="I64" s="33">
        <v>1458.62</v>
      </c>
      <c r="J64" s="35">
        <f t="shared" si="22"/>
        <v>5541.38</v>
      </c>
      <c r="K64" s="36">
        <f t="shared" si="21"/>
        <v>5308.38</v>
      </c>
      <c r="L64" s="33">
        <f t="shared" si="18"/>
        <v>0</v>
      </c>
      <c r="M64" s="33">
        <v>1225.6199999999999</v>
      </c>
      <c r="N64" s="33">
        <f t="shared" si="23"/>
        <v>233</v>
      </c>
      <c r="O64" s="37">
        <f t="shared" si="19"/>
        <v>0.20837428571428571</v>
      </c>
      <c r="P64" s="3">
        <f t="shared" si="25"/>
        <v>3.3285714285714287E-2</v>
      </c>
      <c r="Q64" s="24">
        <f t="shared" si="24"/>
        <v>0.20837428571428571</v>
      </c>
    </row>
    <row r="65" spans="1:17" s="4" customFormat="1" ht="22.5" customHeight="1" x14ac:dyDescent="0.25">
      <c r="A65" s="40" t="s">
        <v>110</v>
      </c>
      <c r="B65" s="32" t="s">
        <v>111</v>
      </c>
      <c r="C65" s="33">
        <v>8900</v>
      </c>
      <c r="D65" s="33"/>
      <c r="E65" s="33">
        <f t="shared" si="26"/>
        <v>8900</v>
      </c>
      <c r="F65" s="33">
        <v>8900</v>
      </c>
      <c r="G65" s="33">
        <v>0</v>
      </c>
      <c r="H65" s="33">
        <v>0</v>
      </c>
      <c r="I65" s="33">
        <v>2019.37</v>
      </c>
      <c r="J65" s="35">
        <f t="shared" si="22"/>
        <v>6880.63</v>
      </c>
      <c r="K65" s="36">
        <f t="shared" si="21"/>
        <v>6880.63</v>
      </c>
      <c r="L65" s="33">
        <f t="shared" si="18"/>
        <v>0</v>
      </c>
      <c r="M65" s="33">
        <v>707.41</v>
      </c>
      <c r="N65" s="33">
        <f t="shared" si="23"/>
        <v>1311.96</v>
      </c>
      <c r="O65" s="37">
        <f t="shared" si="19"/>
        <v>0.22689550561797753</v>
      </c>
      <c r="P65" s="3">
        <f t="shared" si="25"/>
        <v>0</v>
      </c>
      <c r="Q65" s="24">
        <f t="shared" si="24"/>
        <v>0.22689550561797753</v>
      </c>
    </row>
    <row r="66" spans="1:17" s="4" customFormat="1" ht="22.5" customHeight="1" x14ac:dyDescent="0.25">
      <c r="A66" s="40" t="s">
        <v>112</v>
      </c>
      <c r="B66" s="32" t="s">
        <v>113</v>
      </c>
      <c r="C66" s="33">
        <v>5000</v>
      </c>
      <c r="D66" s="33"/>
      <c r="E66" s="33">
        <f t="shared" si="26"/>
        <v>5000</v>
      </c>
      <c r="F66" s="33">
        <v>4750</v>
      </c>
      <c r="G66" s="33">
        <v>0</v>
      </c>
      <c r="H66" s="33">
        <v>0</v>
      </c>
      <c r="I66" s="33">
        <v>198.89</v>
      </c>
      <c r="J66" s="35">
        <f t="shared" si="22"/>
        <v>4551.1099999999997</v>
      </c>
      <c r="K66" s="36">
        <f t="shared" si="21"/>
        <v>4801.1099999999997</v>
      </c>
      <c r="L66" s="33">
        <f t="shared" si="18"/>
        <v>250</v>
      </c>
      <c r="M66" s="33">
        <v>0</v>
      </c>
      <c r="N66" s="33">
        <f t="shared" si="23"/>
        <v>198.89</v>
      </c>
      <c r="O66" s="37">
        <f t="shared" si="19"/>
        <v>4.1871578947368419E-2</v>
      </c>
      <c r="P66" s="3">
        <f t="shared" si="25"/>
        <v>0</v>
      </c>
      <c r="Q66" s="24">
        <f t="shared" si="24"/>
        <v>3.9777999999999994E-2</v>
      </c>
    </row>
    <row r="67" spans="1:17" s="4" customFormat="1" ht="22.5" customHeight="1" x14ac:dyDescent="0.25">
      <c r="A67" s="40" t="s">
        <v>114</v>
      </c>
      <c r="B67" s="32" t="s">
        <v>115</v>
      </c>
      <c r="C67" s="33">
        <v>2000</v>
      </c>
      <c r="D67" s="33"/>
      <c r="E67" s="33">
        <f t="shared" si="26"/>
        <v>2000</v>
      </c>
      <c r="F67" s="33">
        <v>2000</v>
      </c>
      <c r="G67" s="33">
        <v>0</v>
      </c>
      <c r="H67" s="33">
        <v>0</v>
      </c>
      <c r="I67" s="33">
        <v>0</v>
      </c>
      <c r="J67" s="35">
        <f t="shared" si="22"/>
        <v>2000</v>
      </c>
      <c r="K67" s="36">
        <f t="shared" si="21"/>
        <v>2000</v>
      </c>
      <c r="L67" s="33">
        <f t="shared" ref="L67:L98" si="27">SUM(E67-F67)</f>
        <v>0</v>
      </c>
      <c r="M67" s="33">
        <v>0</v>
      </c>
      <c r="N67" s="33">
        <f t="shared" si="23"/>
        <v>0</v>
      </c>
      <c r="O67" s="37">
        <f t="shared" si="19"/>
        <v>0</v>
      </c>
      <c r="P67" s="3">
        <f t="shared" si="25"/>
        <v>0</v>
      </c>
      <c r="Q67" s="24">
        <f t="shared" si="24"/>
        <v>0</v>
      </c>
    </row>
    <row r="68" spans="1:17" s="4" customFormat="1" ht="22.5" customHeight="1" x14ac:dyDescent="0.25">
      <c r="A68" s="40" t="s">
        <v>116</v>
      </c>
      <c r="B68" s="32" t="s">
        <v>117</v>
      </c>
      <c r="C68" s="33">
        <v>800</v>
      </c>
      <c r="D68" s="33">
        <v>2000</v>
      </c>
      <c r="E68" s="33">
        <f t="shared" si="26"/>
        <v>2800</v>
      </c>
      <c r="F68" s="33">
        <v>2800</v>
      </c>
      <c r="G68" s="33">
        <v>0</v>
      </c>
      <c r="H68" s="33">
        <v>16.48</v>
      </c>
      <c r="I68" s="33">
        <v>2311.2199999999998</v>
      </c>
      <c r="J68" s="35">
        <f t="shared" si="22"/>
        <v>488.7800000000002</v>
      </c>
      <c r="K68" s="36">
        <f t="shared" si="21"/>
        <v>472.30000000000018</v>
      </c>
      <c r="L68" s="33">
        <f t="shared" si="27"/>
        <v>0</v>
      </c>
      <c r="M68" s="33">
        <v>1876.74</v>
      </c>
      <c r="N68" s="33">
        <f t="shared" si="23"/>
        <v>434.47999999999979</v>
      </c>
      <c r="O68" s="37">
        <f t="shared" si="19"/>
        <v>0.82543571428571416</v>
      </c>
      <c r="P68" s="3">
        <f t="shared" si="25"/>
        <v>5.8857142857142858E-3</v>
      </c>
      <c r="Q68" s="24">
        <f t="shared" si="24"/>
        <v>0.82543571428571416</v>
      </c>
    </row>
    <row r="69" spans="1:17" s="4" customFormat="1" ht="22.5" customHeight="1" x14ac:dyDescent="0.25">
      <c r="A69" s="40" t="s">
        <v>118</v>
      </c>
      <c r="B69" s="32" t="s">
        <v>119</v>
      </c>
      <c r="C69" s="33">
        <v>500</v>
      </c>
      <c r="D69" s="33"/>
      <c r="E69" s="33">
        <f t="shared" si="26"/>
        <v>500</v>
      </c>
      <c r="F69" s="33">
        <v>500</v>
      </c>
      <c r="G69" s="33">
        <v>0</v>
      </c>
      <c r="H69" s="33">
        <v>0</v>
      </c>
      <c r="I69" s="33">
        <v>0</v>
      </c>
      <c r="J69" s="35">
        <f t="shared" si="22"/>
        <v>500</v>
      </c>
      <c r="K69" s="36">
        <f t="shared" si="21"/>
        <v>500</v>
      </c>
      <c r="L69" s="33">
        <f t="shared" si="27"/>
        <v>0</v>
      </c>
      <c r="M69" s="33">
        <v>0</v>
      </c>
      <c r="N69" s="33">
        <f t="shared" si="23"/>
        <v>0</v>
      </c>
      <c r="O69" s="37">
        <f t="shared" si="19"/>
        <v>0</v>
      </c>
      <c r="P69" s="3">
        <f t="shared" si="25"/>
        <v>0</v>
      </c>
      <c r="Q69" s="24">
        <f t="shared" si="24"/>
        <v>0</v>
      </c>
    </row>
    <row r="70" spans="1:17" s="4" customFormat="1" ht="22.5" customHeight="1" x14ac:dyDescent="0.25">
      <c r="A70" s="40" t="s">
        <v>120</v>
      </c>
      <c r="B70" s="32" t="s">
        <v>121</v>
      </c>
      <c r="C70" s="33">
        <v>2685</v>
      </c>
      <c r="D70" s="33"/>
      <c r="E70" s="33">
        <f t="shared" si="26"/>
        <v>2685</v>
      </c>
      <c r="F70" s="33">
        <v>2685</v>
      </c>
      <c r="G70" s="33">
        <v>0</v>
      </c>
      <c r="H70" s="33">
        <v>165.81</v>
      </c>
      <c r="I70" s="33">
        <v>1099.71</v>
      </c>
      <c r="J70" s="35">
        <f t="shared" si="22"/>
        <v>1585.29</v>
      </c>
      <c r="K70" s="36">
        <f t="shared" si="21"/>
        <v>1419.48</v>
      </c>
      <c r="L70" s="33">
        <f t="shared" si="27"/>
        <v>0</v>
      </c>
      <c r="M70" s="33">
        <v>722.93</v>
      </c>
      <c r="N70" s="33">
        <f t="shared" si="23"/>
        <v>376.78000000000009</v>
      </c>
      <c r="O70" s="37">
        <f t="shared" si="19"/>
        <v>0.40957541899441341</v>
      </c>
      <c r="P70" s="3">
        <f t="shared" si="25"/>
        <v>6.1754189944134077E-2</v>
      </c>
      <c r="Q70" s="24">
        <f t="shared" si="24"/>
        <v>0.40957541899441341</v>
      </c>
    </row>
    <row r="71" spans="1:17" s="4" customFormat="1" ht="22.5" customHeight="1" x14ac:dyDescent="0.25">
      <c r="A71" s="40" t="s">
        <v>122</v>
      </c>
      <c r="B71" s="32" t="s">
        <v>123</v>
      </c>
      <c r="C71" s="33">
        <v>2500</v>
      </c>
      <c r="D71" s="33"/>
      <c r="E71" s="33">
        <f t="shared" si="26"/>
        <v>2500</v>
      </c>
      <c r="F71" s="33">
        <v>2400</v>
      </c>
      <c r="G71" s="33">
        <v>0</v>
      </c>
      <c r="H71" s="33">
        <v>68.06</v>
      </c>
      <c r="I71" s="33">
        <v>522.34</v>
      </c>
      <c r="J71" s="35">
        <f t="shared" si="22"/>
        <v>1877.6599999999999</v>
      </c>
      <c r="K71" s="36">
        <f t="shared" si="21"/>
        <v>1909.6</v>
      </c>
      <c r="L71" s="33">
        <f t="shared" si="27"/>
        <v>100</v>
      </c>
      <c r="M71" s="33">
        <v>227.56</v>
      </c>
      <c r="N71" s="33">
        <f t="shared" si="23"/>
        <v>294.78000000000003</v>
      </c>
      <c r="O71" s="37">
        <f t="shared" si="19"/>
        <v>0.21764166666666668</v>
      </c>
      <c r="P71" s="3">
        <f t="shared" si="25"/>
        <v>2.7224000000000002E-2</v>
      </c>
      <c r="Q71" s="24">
        <f t="shared" si="24"/>
        <v>0.20893600000000001</v>
      </c>
    </row>
    <row r="72" spans="1:17" s="4" customFormat="1" ht="22.5" customHeight="1" x14ac:dyDescent="0.25">
      <c r="A72" s="40" t="s">
        <v>124</v>
      </c>
      <c r="B72" s="32" t="s">
        <v>125</v>
      </c>
      <c r="C72" s="33">
        <v>2110</v>
      </c>
      <c r="D72" s="33"/>
      <c r="E72" s="33">
        <f t="shared" si="26"/>
        <v>2110</v>
      </c>
      <c r="F72" s="33">
        <v>2110</v>
      </c>
      <c r="G72" s="33">
        <v>0</v>
      </c>
      <c r="H72" s="33">
        <v>24.7</v>
      </c>
      <c r="I72" s="33">
        <v>161.53</v>
      </c>
      <c r="J72" s="35">
        <f t="shared" si="22"/>
        <v>1948.47</v>
      </c>
      <c r="K72" s="36">
        <f t="shared" si="21"/>
        <v>1923.7700000000002</v>
      </c>
      <c r="L72" s="33">
        <f t="shared" si="27"/>
        <v>0</v>
      </c>
      <c r="M72" s="33">
        <v>136.83000000000001</v>
      </c>
      <c r="N72" s="33">
        <f t="shared" si="23"/>
        <v>24.699999999999989</v>
      </c>
      <c r="O72" s="37">
        <f t="shared" si="19"/>
        <v>7.6554502369668251E-2</v>
      </c>
      <c r="P72" s="3">
        <f t="shared" si="25"/>
        <v>1.1706161137440758E-2</v>
      </c>
      <c r="Q72" s="24">
        <f t="shared" si="24"/>
        <v>7.6554502369668251E-2</v>
      </c>
    </row>
    <row r="73" spans="1:17" s="4" customFormat="1" ht="22.5" customHeight="1" x14ac:dyDescent="0.25">
      <c r="A73" s="40" t="s">
        <v>126</v>
      </c>
      <c r="B73" s="32" t="s">
        <v>127</v>
      </c>
      <c r="C73" s="33">
        <v>2000</v>
      </c>
      <c r="D73" s="33"/>
      <c r="E73" s="33">
        <f t="shared" si="26"/>
        <v>2000</v>
      </c>
      <c r="F73" s="33">
        <v>1900</v>
      </c>
      <c r="G73" s="33">
        <v>0</v>
      </c>
      <c r="H73" s="33">
        <v>0</v>
      </c>
      <c r="I73" s="33">
        <v>908.88</v>
      </c>
      <c r="J73" s="35">
        <f t="shared" si="22"/>
        <v>991.12</v>
      </c>
      <c r="K73" s="36">
        <f t="shared" si="21"/>
        <v>1091.1199999999999</v>
      </c>
      <c r="L73" s="33">
        <f t="shared" si="27"/>
        <v>100</v>
      </c>
      <c r="M73" s="33">
        <v>233.36</v>
      </c>
      <c r="N73" s="33">
        <f t="shared" si="23"/>
        <v>675.52</v>
      </c>
      <c r="O73" s="37">
        <f t="shared" si="19"/>
        <v>0.47835789473684209</v>
      </c>
      <c r="P73" s="3">
        <f t="shared" si="25"/>
        <v>0</v>
      </c>
      <c r="Q73" s="24">
        <f t="shared" si="24"/>
        <v>0.45444000000000001</v>
      </c>
    </row>
    <row r="74" spans="1:17" s="4" customFormat="1" ht="22.5" customHeight="1" x14ac:dyDescent="0.25">
      <c r="A74" s="40">
        <v>256</v>
      </c>
      <c r="B74" s="62" t="s">
        <v>128</v>
      </c>
      <c r="C74" s="33">
        <v>0</v>
      </c>
      <c r="D74" s="33"/>
      <c r="E74" s="33">
        <f t="shared" si="26"/>
        <v>0</v>
      </c>
      <c r="F74" s="33">
        <v>0</v>
      </c>
      <c r="G74" s="33">
        <v>0</v>
      </c>
      <c r="H74" s="33">
        <v>0</v>
      </c>
      <c r="I74" s="33">
        <v>0</v>
      </c>
      <c r="J74" s="35">
        <f t="shared" si="22"/>
        <v>0</v>
      </c>
      <c r="K74" s="36">
        <f t="shared" si="21"/>
        <v>0</v>
      </c>
      <c r="L74" s="33">
        <f t="shared" si="27"/>
        <v>0</v>
      </c>
      <c r="M74" s="33">
        <v>0</v>
      </c>
      <c r="N74" s="33">
        <f t="shared" si="23"/>
        <v>0</v>
      </c>
      <c r="O74" s="37">
        <v>0</v>
      </c>
      <c r="P74" s="3">
        <v>0</v>
      </c>
      <c r="Q74" s="24">
        <v>0</v>
      </c>
    </row>
    <row r="75" spans="1:17" s="4" customFormat="1" ht="22.5" customHeight="1" x14ac:dyDescent="0.25">
      <c r="A75" s="40">
        <v>259</v>
      </c>
      <c r="B75" s="62" t="s">
        <v>129</v>
      </c>
      <c r="C75" s="33">
        <v>800</v>
      </c>
      <c r="D75" s="33">
        <v>4000</v>
      </c>
      <c r="E75" s="33">
        <f t="shared" si="26"/>
        <v>4800</v>
      </c>
      <c r="F75" s="33">
        <v>4800</v>
      </c>
      <c r="G75" s="33">
        <v>0</v>
      </c>
      <c r="H75" s="33">
        <v>54.22</v>
      </c>
      <c r="I75" s="33">
        <v>2213.54</v>
      </c>
      <c r="J75" s="35">
        <f t="shared" si="22"/>
        <v>2586.46</v>
      </c>
      <c r="K75" s="36">
        <f t="shared" si="21"/>
        <v>2532.2399999999998</v>
      </c>
      <c r="L75" s="33">
        <f t="shared" si="27"/>
        <v>0</v>
      </c>
      <c r="M75" s="33">
        <v>701.34</v>
      </c>
      <c r="N75" s="33">
        <f t="shared" si="23"/>
        <v>1512.1999999999998</v>
      </c>
      <c r="O75" s="37">
        <f t="shared" si="19"/>
        <v>0.46115416666666664</v>
      </c>
      <c r="P75" s="3">
        <f t="shared" si="25"/>
        <v>1.1295833333333333E-2</v>
      </c>
      <c r="Q75" s="24">
        <f t="shared" si="24"/>
        <v>0.46115416666666664</v>
      </c>
    </row>
    <row r="76" spans="1:17" s="4" customFormat="1" ht="22.5" customHeight="1" x14ac:dyDescent="0.25">
      <c r="A76" s="40" t="s">
        <v>130</v>
      </c>
      <c r="B76" s="62" t="s">
        <v>131</v>
      </c>
      <c r="C76" s="33">
        <v>1000</v>
      </c>
      <c r="D76" s="33"/>
      <c r="E76" s="33">
        <f t="shared" si="26"/>
        <v>1000</v>
      </c>
      <c r="F76" s="33">
        <v>900</v>
      </c>
      <c r="G76" s="33">
        <v>0</v>
      </c>
      <c r="H76" s="33">
        <v>0</v>
      </c>
      <c r="I76" s="33">
        <v>104.33</v>
      </c>
      <c r="J76" s="35">
        <f t="shared" si="22"/>
        <v>795.67</v>
      </c>
      <c r="K76" s="36">
        <f t="shared" si="21"/>
        <v>895.67</v>
      </c>
      <c r="L76" s="33">
        <f t="shared" si="27"/>
        <v>100</v>
      </c>
      <c r="M76" s="33">
        <v>104.33</v>
      </c>
      <c r="N76" s="33">
        <f t="shared" si="23"/>
        <v>0</v>
      </c>
      <c r="O76" s="37">
        <f t="shared" si="19"/>
        <v>0.11592222222222222</v>
      </c>
      <c r="P76" s="3">
        <f t="shared" si="25"/>
        <v>0</v>
      </c>
      <c r="Q76" s="24">
        <f t="shared" si="24"/>
        <v>0.10432999999999999</v>
      </c>
    </row>
    <row r="77" spans="1:17" s="4" customFormat="1" ht="22.5" customHeight="1" x14ac:dyDescent="0.25">
      <c r="A77" s="40">
        <v>262</v>
      </c>
      <c r="B77" s="62" t="s">
        <v>132</v>
      </c>
      <c r="C77" s="33">
        <v>0</v>
      </c>
      <c r="D77" s="33">
        <v>3500</v>
      </c>
      <c r="E77" s="33">
        <f t="shared" si="26"/>
        <v>3500</v>
      </c>
      <c r="F77" s="33">
        <v>3500</v>
      </c>
      <c r="G77" s="33">
        <v>0</v>
      </c>
      <c r="H77" s="33">
        <v>0</v>
      </c>
      <c r="I77" s="33">
        <v>2353.88</v>
      </c>
      <c r="J77" s="35">
        <f t="shared" si="22"/>
        <v>1146.1199999999999</v>
      </c>
      <c r="K77" s="36">
        <f t="shared" si="21"/>
        <v>1146.1199999999999</v>
      </c>
      <c r="L77" s="33">
        <f t="shared" si="27"/>
        <v>0</v>
      </c>
      <c r="M77" s="33">
        <v>0</v>
      </c>
      <c r="N77" s="33">
        <f t="shared" si="23"/>
        <v>2353.88</v>
      </c>
      <c r="O77" s="37">
        <v>0</v>
      </c>
      <c r="P77" s="3">
        <v>0</v>
      </c>
      <c r="Q77" s="24">
        <v>0</v>
      </c>
    </row>
    <row r="78" spans="1:17" s="4" customFormat="1" ht="22.5" customHeight="1" x14ac:dyDescent="0.25">
      <c r="A78" s="40" t="s">
        <v>133</v>
      </c>
      <c r="B78" s="62" t="s">
        <v>134</v>
      </c>
      <c r="C78" s="33">
        <v>4595</v>
      </c>
      <c r="D78" s="33"/>
      <c r="E78" s="33">
        <f t="shared" si="26"/>
        <v>4595</v>
      </c>
      <c r="F78" s="33">
        <v>4595</v>
      </c>
      <c r="G78" s="33">
        <v>0</v>
      </c>
      <c r="H78" s="33">
        <v>0</v>
      </c>
      <c r="I78" s="33">
        <v>2270.16</v>
      </c>
      <c r="J78" s="35">
        <f t="shared" si="22"/>
        <v>2324.84</v>
      </c>
      <c r="K78" s="36">
        <f t="shared" si="21"/>
        <v>2324.84</v>
      </c>
      <c r="L78" s="33">
        <f t="shared" si="27"/>
        <v>0</v>
      </c>
      <c r="M78" s="33">
        <v>371.91</v>
      </c>
      <c r="N78" s="33">
        <f t="shared" si="23"/>
        <v>1898.2499999999998</v>
      </c>
      <c r="O78" s="37">
        <f t="shared" si="19"/>
        <v>0.49405005440696403</v>
      </c>
      <c r="P78" s="3">
        <f t="shared" si="25"/>
        <v>0</v>
      </c>
      <c r="Q78" s="24">
        <f t="shared" si="24"/>
        <v>0.49405005440696403</v>
      </c>
    </row>
    <row r="79" spans="1:17" s="4" customFormat="1" ht="22.5" customHeight="1" x14ac:dyDescent="0.25">
      <c r="A79" s="40" t="s">
        <v>135</v>
      </c>
      <c r="B79" s="62" t="s">
        <v>136</v>
      </c>
      <c r="C79" s="33">
        <v>2100</v>
      </c>
      <c r="D79" s="63"/>
      <c r="E79" s="33">
        <f t="shared" si="26"/>
        <v>2100</v>
      </c>
      <c r="F79" s="33">
        <v>2100</v>
      </c>
      <c r="G79" s="33">
        <v>0</v>
      </c>
      <c r="H79" s="33">
        <v>39.26</v>
      </c>
      <c r="I79" s="33">
        <v>628.25</v>
      </c>
      <c r="J79" s="35">
        <f t="shared" si="22"/>
        <v>1471.75</v>
      </c>
      <c r="K79" s="36">
        <f t="shared" si="21"/>
        <v>1432.4899999999998</v>
      </c>
      <c r="L79" s="33">
        <f t="shared" si="27"/>
        <v>0</v>
      </c>
      <c r="M79" s="33">
        <v>455.13</v>
      </c>
      <c r="N79" s="33">
        <f t="shared" si="23"/>
        <v>173.12</v>
      </c>
      <c r="O79" s="37">
        <f t="shared" si="19"/>
        <v>0.29916666666666669</v>
      </c>
      <c r="P79" s="3">
        <f t="shared" si="25"/>
        <v>1.8695238095238095E-2</v>
      </c>
      <c r="Q79" s="24">
        <f t="shared" si="24"/>
        <v>0.29916666666666669</v>
      </c>
    </row>
    <row r="80" spans="1:17" s="4" customFormat="1" ht="22.5" customHeight="1" x14ac:dyDescent="0.25">
      <c r="A80" s="40" t="s">
        <v>137</v>
      </c>
      <c r="B80" s="32" t="s">
        <v>138</v>
      </c>
      <c r="C80" s="33">
        <v>500</v>
      </c>
      <c r="D80" s="33">
        <v>1000</v>
      </c>
      <c r="E80" s="33">
        <f t="shared" si="26"/>
        <v>1500</v>
      </c>
      <c r="F80" s="33">
        <v>1440</v>
      </c>
      <c r="G80" s="33">
        <v>0</v>
      </c>
      <c r="H80" s="33">
        <v>241.31</v>
      </c>
      <c r="I80" s="33">
        <v>760.32</v>
      </c>
      <c r="J80" s="35">
        <f t="shared" si="22"/>
        <v>679.68</v>
      </c>
      <c r="K80" s="36">
        <f t="shared" si="21"/>
        <v>498.37</v>
      </c>
      <c r="L80" s="33">
        <f t="shared" si="27"/>
        <v>60</v>
      </c>
      <c r="M80" s="33">
        <v>5.89</v>
      </c>
      <c r="N80" s="33">
        <f t="shared" si="23"/>
        <v>754.43000000000006</v>
      </c>
      <c r="O80" s="37">
        <f t="shared" si="19"/>
        <v>0.52800000000000002</v>
      </c>
      <c r="P80" s="3">
        <f t="shared" si="25"/>
        <v>0.16087333333333334</v>
      </c>
      <c r="Q80" s="24">
        <f t="shared" si="24"/>
        <v>0.50688</v>
      </c>
    </row>
    <row r="81" spans="1:17" s="4" customFormat="1" ht="22.5" customHeight="1" x14ac:dyDescent="0.25">
      <c r="A81" s="40" t="s">
        <v>139</v>
      </c>
      <c r="B81" s="32" t="s">
        <v>140</v>
      </c>
      <c r="C81" s="33">
        <v>5000</v>
      </c>
      <c r="D81" s="33"/>
      <c r="E81" s="33">
        <f t="shared" si="26"/>
        <v>5000</v>
      </c>
      <c r="F81" s="33">
        <v>5000</v>
      </c>
      <c r="G81" s="33">
        <v>0</v>
      </c>
      <c r="H81" s="33">
        <v>0</v>
      </c>
      <c r="I81" s="33">
        <v>1343.58</v>
      </c>
      <c r="J81" s="35">
        <f t="shared" si="22"/>
        <v>3656.42</v>
      </c>
      <c r="K81" s="36">
        <f t="shared" si="21"/>
        <v>3656.42</v>
      </c>
      <c r="L81" s="33">
        <f t="shared" si="27"/>
        <v>0</v>
      </c>
      <c r="M81" s="33">
        <v>1343.57</v>
      </c>
      <c r="N81" s="33">
        <f t="shared" si="23"/>
        <v>9.9999999999909051E-3</v>
      </c>
      <c r="O81" s="37">
        <f t="shared" si="19"/>
        <v>0.26871600000000001</v>
      </c>
      <c r="P81" s="3">
        <f t="shared" si="25"/>
        <v>0</v>
      </c>
      <c r="Q81" s="24">
        <f t="shared" si="24"/>
        <v>0.26871600000000001</v>
      </c>
    </row>
    <row r="82" spans="1:17" s="4" customFormat="1" ht="22.5" customHeight="1" x14ac:dyDescent="0.25">
      <c r="A82" s="40" t="s">
        <v>141</v>
      </c>
      <c r="B82" s="32" t="s">
        <v>142</v>
      </c>
      <c r="C82" s="33">
        <v>13825</v>
      </c>
      <c r="D82" s="63">
        <v>-5104</v>
      </c>
      <c r="E82" s="33">
        <f t="shared" si="26"/>
        <v>8721</v>
      </c>
      <c r="F82" s="33">
        <v>8721</v>
      </c>
      <c r="G82" s="33">
        <v>0</v>
      </c>
      <c r="H82" s="33">
        <v>0</v>
      </c>
      <c r="I82" s="33">
        <v>6285.29</v>
      </c>
      <c r="J82" s="35">
        <f t="shared" si="22"/>
        <v>2435.71</v>
      </c>
      <c r="K82" s="36">
        <f t="shared" si="21"/>
        <v>2435.71</v>
      </c>
      <c r="L82" s="33">
        <f t="shared" si="27"/>
        <v>0</v>
      </c>
      <c r="M82" s="33">
        <v>4546.3900000000003</v>
      </c>
      <c r="N82" s="33">
        <f t="shared" si="23"/>
        <v>1738.8999999999996</v>
      </c>
      <c r="O82" s="37">
        <f t="shared" si="19"/>
        <v>0.72070748767343196</v>
      </c>
      <c r="P82" s="3">
        <f t="shared" si="25"/>
        <v>0</v>
      </c>
      <c r="Q82" s="24">
        <f t="shared" si="24"/>
        <v>0.72070748767343196</v>
      </c>
    </row>
    <row r="83" spans="1:17" s="4" customFormat="1" ht="22.5" customHeight="1" x14ac:dyDescent="0.25">
      <c r="A83" s="40" t="s">
        <v>143</v>
      </c>
      <c r="B83" s="32" t="s">
        <v>144</v>
      </c>
      <c r="C83" s="33">
        <v>3000</v>
      </c>
      <c r="D83" s="33">
        <v>688</v>
      </c>
      <c r="E83" s="33">
        <f t="shared" si="26"/>
        <v>3688</v>
      </c>
      <c r="F83" s="33">
        <v>3688</v>
      </c>
      <c r="G83" s="33">
        <v>0</v>
      </c>
      <c r="H83" s="33">
        <v>0</v>
      </c>
      <c r="I83" s="33">
        <v>3588.65</v>
      </c>
      <c r="J83" s="35">
        <f t="shared" si="22"/>
        <v>99.349999999999909</v>
      </c>
      <c r="K83" s="36">
        <f t="shared" si="21"/>
        <v>99.349999999999909</v>
      </c>
      <c r="L83" s="33">
        <f t="shared" si="27"/>
        <v>0</v>
      </c>
      <c r="M83" s="33">
        <v>197.95</v>
      </c>
      <c r="N83" s="33">
        <f t="shared" si="23"/>
        <v>3390.7000000000003</v>
      </c>
      <c r="O83" s="37">
        <f t="shared" si="19"/>
        <v>0.97306127982646429</v>
      </c>
      <c r="P83" s="3">
        <f t="shared" si="25"/>
        <v>0</v>
      </c>
      <c r="Q83" s="24">
        <f t="shared" si="24"/>
        <v>0.97306127982646429</v>
      </c>
    </row>
    <row r="84" spans="1:17" s="4" customFormat="1" ht="22.5" customHeight="1" x14ac:dyDescent="0.25">
      <c r="A84" s="40" t="s">
        <v>145</v>
      </c>
      <c r="B84" s="32" t="s">
        <v>146</v>
      </c>
      <c r="C84" s="33">
        <v>6270</v>
      </c>
      <c r="D84" s="33">
        <v>2000</v>
      </c>
      <c r="E84" s="33">
        <f t="shared" si="26"/>
        <v>8270</v>
      </c>
      <c r="F84" s="33">
        <v>8070</v>
      </c>
      <c r="G84" s="33">
        <v>0</v>
      </c>
      <c r="H84" s="33">
        <v>0</v>
      </c>
      <c r="I84" s="33">
        <v>5454.85</v>
      </c>
      <c r="J84" s="35">
        <f t="shared" si="22"/>
        <v>2615.1499999999996</v>
      </c>
      <c r="K84" s="36">
        <f t="shared" si="21"/>
        <v>2815.1499999999996</v>
      </c>
      <c r="L84" s="33">
        <f t="shared" si="27"/>
        <v>200</v>
      </c>
      <c r="M84" s="33">
        <v>3431.67</v>
      </c>
      <c r="N84" s="33">
        <f t="shared" si="23"/>
        <v>2023.1800000000003</v>
      </c>
      <c r="O84" s="37">
        <f t="shared" si="19"/>
        <v>0.67594175960346969</v>
      </c>
      <c r="P84" s="3">
        <f t="shared" si="25"/>
        <v>0</v>
      </c>
      <c r="Q84" s="24">
        <f t="shared" si="24"/>
        <v>0.65959492140266029</v>
      </c>
    </row>
    <row r="85" spans="1:17" s="4" customFormat="1" ht="22.5" customHeight="1" x14ac:dyDescent="0.25">
      <c r="A85" s="40">
        <v>291</v>
      </c>
      <c r="B85" s="32" t="s">
        <v>147</v>
      </c>
      <c r="C85" s="33">
        <v>0</v>
      </c>
      <c r="D85" s="33">
        <v>1004</v>
      </c>
      <c r="E85" s="33">
        <v>1004</v>
      </c>
      <c r="F85" s="33">
        <v>1004</v>
      </c>
      <c r="G85" s="33">
        <v>0</v>
      </c>
      <c r="H85" s="33">
        <v>0</v>
      </c>
      <c r="I85" s="33">
        <v>1003.5</v>
      </c>
      <c r="J85" s="35">
        <f t="shared" si="22"/>
        <v>0.5</v>
      </c>
      <c r="K85" s="36">
        <f t="shared" si="21"/>
        <v>0.5</v>
      </c>
      <c r="L85" s="33">
        <f t="shared" si="27"/>
        <v>0</v>
      </c>
      <c r="M85" s="33">
        <v>1003.5</v>
      </c>
      <c r="N85" s="33">
        <f t="shared" si="23"/>
        <v>0</v>
      </c>
      <c r="O85" s="37">
        <f t="shared" si="19"/>
        <v>0.99950199203187251</v>
      </c>
      <c r="P85" s="3">
        <f t="shared" si="25"/>
        <v>0</v>
      </c>
      <c r="Q85" s="24">
        <f t="shared" si="24"/>
        <v>0.99950199203187251</v>
      </c>
    </row>
    <row r="86" spans="1:17" s="4" customFormat="1" ht="22.5" customHeight="1" x14ac:dyDescent="0.25">
      <c r="A86" s="40">
        <v>292</v>
      </c>
      <c r="B86" s="32" t="s">
        <v>179</v>
      </c>
      <c r="C86" s="33">
        <v>0</v>
      </c>
      <c r="D86" s="33">
        <v>1451</v>
      </c>
      <c r="E86" s="33">
        <v>1451</v>
      </c>
      <c r="F86" s="33">
        <v>1451</v>
      </c>
      <c r="G86" s="33">
        <v>0</v>
      </c>
      <c r="H86" s="33">
        <v>0</v>
      </c>
      <c r="I86" s="33">
        <v>1450.06</v>
      </c>
      <c r="J86" s="35">
        <f t="shared" si="22"/>
        <v>0.94000000000005457</v>
      </c>
      <c r="K86" s="36">
        <f t="shared" si="21"/>
        <v>0.94000000000005457</v>
      </c>
      <c r="L86" s="33">
        <f t="shared" si="27"/>
        <v>0</v>
      </c>
      <c r="M86" s="33">
        <v>1450.06</v>
      </c>
      <c r="N86" s="33">
        <f t="shared" si="23"/>
        <v>0</v>
      </c>
      <c r="O86" s="37">
        <f t="shared" si="19"/>
        <v>0.99935217091660922</v>
      </c>
      <c r="P86" s="3">
        <f t="shared" si="25"/>
        <v>0</v>
      </c>
      <c r="Q86" s="24">
        <f t="shared" si="24"/>
        <v>0.99935217091660922</v>
      </c>
    </row>
    <row r="87" spans="1:17" s="4" customFormat="1" ht="22.5" customHeight="1" x14ac:dyDescent="0.25">
      <c r="A87" s="40">
        <v>293</v>
      </c>
      <c r="B87" s="32" t="s">
        <v>175</v>
      </c>
      <c r="C87" s="33">
        <v>0</v>
      </c>
      <c r="D87" s="33">
        <v>302</v>
      </c>
      <c r="E87" s="33">
        <v>302</v>
      </c>
      <c r="F87" s="33">
        <v>302</v>
      </c>
      <c r="G87" s="33">
        <v>0</v>
      </c>
      <c r="H87" s="33">
        <v>0</v>
      </c>
      <c r="I87" s="33">
        <v>301.52</v>
      </c>
      <c r="J87" s="35">
        <f t="shared" si="22"/>
        <v>0.48000000000001819</v>
      </c>
      <c r="K87" s="36">
        <f t="shared" si="21"/>
        <v>0.48000000000001819</v>
      </c>
      <c r="L87" s="33">
        <f t="shared" si="27"/>
        <v>0</v>
      </c>
      <c r="M87" s="33">
        <v>301.52</v>
      </c>
      <c r="N87" s="33">
        <f t="shared" si="23"/>
        <v>0</v>
      </c>
      <c r="O87" s="37">
        <f t="shared" si="19"/>
        <v>0.99841059602648996</v>
      </c>
      <c r="P87" s="3">
        <f t="shared" si="25"/>
        <v>0</v>
      </c>
      <c r="Q87" s="24">
        <f t="shared" si="24"/>
        <v>0.99841059602648996</v>
      </c>
    </row>
    <row r="88" spans="1:17" s="4" customFormat="1" ht="22.5" customHeight="1" x14ac:dyDescent="0.25">
      <c r="A88" s="40">
        <v>296</v>
      </c>
      <c r="B88" s="32" t="s">
        <v>176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5">
        <f t="shared" si="22"/>
        <v>0</v>
      </c>
      <c r="K88" s="36">
        <f t="shared" si="21"/>
        <v>0</v>
      </c>
      <c r="L88" s="33">
        <f t="shared" si="27"/>
        <v>0</v>
      </c>
      <c r="M88" s="33">
        <v>0</v>
      </c>
      <c r="N88" s="33">
        <f t="shared" si="23"/>
        <v>0</v>
      </c>
      <c r="O88" s="37">
        <v>0</v>
      </c>
      <c r="P88" s="3">
        <v>0</v>
      </c>
      <c r="Q88" s="24">
        <v>0</v>
      </c>
    </row>
    <row r="89" spans="1:17" s="4" customFormat="1" ht="22.5" customHeight="1" x14ac:dyDescent="0.25">
      <c r="A89" s="40">
        <v>298</v>
      </c>
      <c r="B89" s="32" t="s">
        <v>148</v>
      </c>
      <c r="C89" s="33">
        <v>0</v>
      </c>
      <c r="D89" s="33">
        <v>1948</v>
      </c>
      <c r="E89" s="33">
        <v>1948</v>
      </c>
      <c r="F89" s="33">
        <v>1948</v>
      </c>
      <c r="G89" s="33">
        <v>0</v>
      </c>
      <c r="H89" s="33">
        <v>0</v>
      </c>
      <c r="I89" s="33">
        <v>1947.52</v>
      </c>
      <c r="J89" s="35">
        <f t="shared" si="22"/>
        <v>0.48000000000001819</v>
      </c>
      <c r="K89" s="36">
        <f>SUM(E89-H89-I89)</f>
        <v>0.48000000000001819</v>
      </c>
      <c r="L89" s="33">
        <f>SUM(E89-F89)</f>
        <v>0</v>
      </c>
      <c r="M89" s="33">
        <v>1947.52</v>
      </c>
      <c r="N89" s="33">
        <f>SUM(I89-M89)</f>
        <v>0</v>
      </c>
      <c r="O89" s="37">
        <f>SUM(I89/F89*100%)</f>
        <v>0.99975359342915815</v>
      </c>
      <c r="P89" s="3">
        <f>SUM(H89/E89)</f>
        <v>0</v>
      </c>
      <c r="Q89" s="24">
        <f>SUM(I89/E89*100%)</f>
        <v>0.99975359342915815</v>
      </c>
    </row>
    <row r="90" spans="1:17" s="4" customFormat="1" ht="22.5" customHeight="1" x14ac:dyDescent="0.25">
      <c r="A90" s="70"/>
      <c r="B90" s="71" t="s">
        <v>149</v>
      </c>
      <c r="C90" s="72">
        <f>SUM(C91:C97)</f>
        <v>140030</v>
      </c>
      <c r="D90" s="72">
        <f>SUM(D91:D98)</f>
        <v>-1385</v>
      </c>
      <c r="E90" s="72">
        <f>SUM(E91:E98)</f>
        <v>138645</v>
      </c>
      <c r="F90" s="72">
        <f>SUM(F91:F98)</f>
        <v>138085</v>
      </c>
      <c r="G90" s="72">
        <v>0</v>
      </c>
      <c r="H90" s="72">
        <f>SUM(H91:H98)</f>
        <v>0</v>
      </c>
      <c r="I90" s="72">
        <f>SUM(I91:I98)</f>
        <v>58275.95</v>
      </c>
      <c r="J90" s="72">
        <f>SUM(F90-I90)</f>
        <v>79809.05</v>
      </c>
      <c r="K90" s="72">
        <f>SUM(E90-G90-I90)</f>
        <v>80369.05</v>
      </c>
      <c r="L90" s="72">
        <f t="shared" si="27"/>
        <v>560</v>
      </c>
      <c r="M90" s="72">
        <f>SUM(M91:M98)</f>
        <v>20904.330000000002</v>
      </c>
      <c r="N90" s="72">
        <f>SUM(I90-M90)</f>
        <v>37371.619999999995</v>
      </c>
      <c r="O90" s="30">
        <f t="shared" si="19"/>
        <v>0.42202954701814099</v>
      </c>
      <c r="P90" s="49">
        <f>SUM(H90/E90)</f>
        <v>0</v>
      </c>
      <c r="Q90" s="24">
        <f t="shared" ref="Q90:Q97" si="28">SUM(I90/F90*100%)</f>
        <v>0.42202954701814099</v>
      </c>
    </row>
    <row r="91" spans="1:17" s="4" customFormat="1" ht="22.5" customHeight="1" x14ac:dyDescent="0.25">
      <c r="A91" s="31" t="s">
        <v>178</v>
      </c>
      <c r="B91" s="73" t="s">
        <v>150</v>
      </c>
      <c r="C91" s="33">
        <v>28500</v>
      </c>
      <c r="D91" s="33">
        <v>-2885</v>
      </c>
      <c r="E91" s="33">
        <f t="shared" ref="E91:E96" si="29">SUM(C91+D91)</f>
        <v>25615</v>
      </c>
      <c r="F91" s="33">
        <v>25615</v>
      </c>
      <c r="G91" s="33">
        <v>0</v>
      </c>
      <c r="H91" s="33">
        <v>0</v>
      </c>
      <c r="I91" s="33">
        <v>2271.39</v>
      </c>
      <c r="J91" s="35">
        <f>F91-I91-G91</f>
        <v>23343.61</v>
      </c>
      <c r="K91" s="36">
        <f t="shared" ref="K91:K98" si="30">SUM(E91-H91-I91)</f>
        <v>23343.61</v>
      </c>
      <c r="L91" s="33">
        <f t="shared" si="27"/>
        <v>0</v>
      </c>
      <c r="M91" s="33">
        <v>2057.42</v>
      </c>
      <c r="N91" s="33">
        <f t="shared" ref="N91:N104" si="31">SUM(I91-M91)</f>
        <v>213.9699999999998</v>
      </c>
      <c r="O91" s="37">
        <f t="shared" si="19"/>
        <v>8.8674214327542453E-2</v>
      </c>
      <c r="P91" s="3">
        <f>SUM(H91/E91)</f>
        <v>0</v>
      </c>
      <c r="Q91" s="74">
        <f t="shared" si="28"/>
        <v>8.8674214327542453E-2</v>
      </c>
    </row>
    <row r="92" spans="1:17" s="4" customFormat="1" ht="22.5" customHeight="1" x14ac:dyDescent="0.25">
      <c r="A92" s="31">
        <v>314</v>
      </c>
      <c r="B92" s="73" t="s">
        <v>151</v>
      </c>
      <c r="C92" s="33">
        <v>28500</v>
      </c>
      <c r="D92" s="33"/>
      <c r="E92" s="33">
        <f t="shared" si="29"/>
        <v>28500</v>
      </c>
      <c r="F92" s="33">
        <v>28500</v>
      </c>
      <c r="G92" s="33">
        <v>0</v>
      </c>
      <c r="H92" s="33">
        <v>0</v>
      </c>
      <c r="I92" s="33">
        <v>13990</v>
      </c>
      <c r="J92" s="35">
        <f t="shared" ref="J92:J97" si="32">F92-I92-G92</f>
        <v>14510</v>
      </c>
      <c r="K92" s="36">
        <f t="shared" si="30"/>
        <v>14510</v>
      </c>
      <c r="L92" s="33">
        <f t="shared" si="27"/>
        <v>0</v>
      </c>
      <c r="M92" s="33">
        <v>0</v>
      </c>
      <c r="N92" s="33">
        <f t="shared" si="31"/>
        <v>13990</v>
      </c>
      <c r="O92" s="37">
        <f t="shared" si="19"/>
        <v>0.49087719298245613</v>
      </c>
      <c r="P92" s="3">
        <f t="shared" ref="P92:P97" si="33">SUM(H92/E92)</f>
        <v>0</v>
      </c>
      <c r="Q92" s="74">
        <f t="shared" si="28"/>
        <v>0.49087719298245613</v>
      </c>
    </row>
    <row r="93" spans="1:17" s="4" customFormat="1" ht="22.5" customHeight="1" x14ac:dyDescent="0.25">
      <c r="A93" s="31">
        <v>320</v>
      </c>
      <c r="B93" s="73" t="s">
        <v>152</v>
      </c>
      <c r="C93" s="33">
        <v>380</v>
      </c>
      <c r="D93" s="33">
        <v>1500</v>
      </c>
      <c r="E93" s="33">
        <f t="shared" si="29"/>
        <v>1880</v>
      </c>
      <c r="F93" s="33">
        <v>1820</v>
      </c>
      <c r="G93" s="33">
        <v>0</v>
      </c>
      <c r="H93" s="33">
        <v>0</v>
      </c>
      <c r="I93" s="33">
        <v>1384.47</v>
      </c>
      <c r="J93" s="35">
        <f t="shared" si="32"/>
        <v>435.53</v>
      </c>
      <c r="K93" s="36">
        <f t="shared" si="30"/>
        <v>495.53</v>
      </c>
      <c r="L93" s="33">
        <f t="shared" si="27"/>
        <v>60</v>
      </c>
      <c r="M93" s="33">
        <v>1384.47</v>
      </c>
      <c r="N93" s="33">
        <f t="shared" si="31"/>
        <v>0</v>
      </c>
      <c r="O93" s="37">
        <f t="shared" si="19"/>
        <v>0.76069780219780225</v>
      </c>
      <c r="P93" s="3">
        <f t="shared" si="33"/>
        <v>0</v>
      </c>
      <c r="Q93" s="74">
        <f t="shared" si="28"/>
        <v>0.76069780219780225</v>
      </c>
    </row>
    <row r="94" spans="1:17" s="4" customFormat="1" ht="22.5" customHeight="1" x14ac:dyDescent="0.25">
      <c r="A94" s="31" t="s">
        <v>153</v>
      </c>
      <c r="B94" s="73" t="s">
        <v>154</v>
      </c>
      <c r="C94" s="33">
        <v>1900</v>
      </c>
      <c r="D94" s="33"/>
      <c r="E94" s="33">
        <f t="shared" si="29"/>
        <v>1900</v>
      </c>
      <c r="F94" s="33">
        <v>1900</v>
      </c>
      <c r="G94" s="33">
        <v>0</v>
      </c>
      <c r="H94" s="33">
        <v>0</v>
      </c>
      <c r="I94" s="33">
        <v>180.83</v>
      </c>
      <c r="J94" s="35">
        <f t="shared" si="32"/>
        <v>1719.17</v>
      </c>
      <c r="K94" s="36">
        <f t="shared" si="30"/>
        <v>1719.17</v>
      </c>
      <c r="L94" s="33">
        <f t="shared" si="27"/>
        <v>0</v>
      </c>
      <c r="M94" s="33">
        <v>180.83</v>
      </c>
      <c r="N94" s="33">
        <f t="shared" si="31"/>
        <v>0</v>
      </c>
      <c r="O94" s="37">
        <f t="shared" si="19"/>
        <v>9.5173684210526327E-2</v>
      </c>
      <c r="P94" s="3">
        <f t="shared" si="33"/>
        <v>0</v>
      </c>
      <c r="Q94" s="74">
        <f t="shared" si="28"/>
        <v>9.5173684210526327E-2</v>
      </c>
    </row>
    <row r="95" spans="1:17" s="4" customFormat="1" ht="22.5" customHeight="1" x14ac:dyDescent="0.25">
      <c r="A95" s="31" t="s">
        <v>155</v>
      </c>
      <c r="B95" s="73" t="s">
        <v>156</v>
      </c>
      <c r="C95" s="33">
        <v>33250</v>
      </c>
      <c r="D95" s="33"/>
      <c r="E95" s="33">
        <f t="shared" si="29"/>
        <v>33250</v>
      </c>
      <c r="F95" s="33">
        <v>33250</v>
      </c>
      <c r="G95" s="33">
        <v>0</v>
      </c>
      <c r="H95" s="33">
        <v>0</v>
      </c>
      <c r="I95" s="33">
        <v>2832.96</v>
      </c>
      <c r="J95" s="35">
        <f t="shared" si="32"/>
        <v>30417.040000000001</v>
      </c>
      <c r="K95" s="36">
        <f t="shared" si="30"/>
        <v>30417.040000000001</v>
      </c>
      <c r="L95" s="33">
        <f t="shared" si="27"/>
        <v>0</v>
      </c>
      <c r="M95" s="33">
        <v>2832.96</v>
      </c>
      <c r="N95" s="33">
        <f t="shared" si="31"/>
        <v>0</v>
      </c>
      <c r="O95" s="37">
        <f t="shared" si="19"/>
        <v>8.5201804511278192E-2</v>
      </c>
      <c r="P95" s="3">
        <f t="shared" si="33"/>
        <v>0</v>
      </c>
      <c r="Q95" s="74">
        <f t="shared" si="28"/>
        <v>8.5201804511278192E-2</v>
      </c>
    </row>
    <row r="96" spans="1:17" s="4" customFormat="1" ht="22.5" customHeight="1" x14ac:dyDescent="0.25">
      <c r="A96" s="31" t="s">
        <v>157</v>
      </c>
      <c r="B96" s="73" t="s">
        <v>149</v>
      </c>
      <c r="C96" s="33">
        <v>9500</v>
      </c>
      <c r="D96" s="33"/>
      <c r="E96" s="33">
        <f t="shared" si="29"/>
        <v>9500</v>
      </c>
      <c r="F96" s="33">
        <v>9000</v>
      </c>
      <c r="G96" s="33">
        <v>0</v>
      </c>
      <c r="H96" s="33">
        <v>0</v>
      </c>
      <c r="I96" s="33">
        <v>7523.3</v>
      </c>
      <c r="J96" s="35">
        <f t="shared" si="32"/>
        <v>1476.6999999999998</v>
      </c>
      <c r="K96" s="36">
        <f t="shared" si="30"/>
        <v>1976.6999999999998</v>
      </c>
      <c r="L96" s="33">
        <f t="shared" si="27"/>
        <v>500</v>
      </c>
      <c r="M96" s="33">
        <v>3653.78</v>
      </c>
      <c r="N96" s="33">
        <f t="shared" si="31"/>
        <v>3869.52</v>
      </c>
      <c r="O96" s="37">
        <f t="shared" si="19"/>
        <v>0.83592222222222223</v>
      </c>
      <c r="P96" s="3">
        <f t="shared" si="33"/>
        <v>0</v>
      </c>
      <c r="Q96" s="74">
        <f t="shared" si="28"/>
        <v>0.83592222222222223</v>
      </c>
    </row>
    <row r="97" spans="1:17" s="4" customFormat="1" ht="22.5" customHeight="1" x14ac:dyDescent="0.25">
      <c r="A97" s="31">
        <v>380</v>
      </c>
      <c r="B97" s="73" t="s">
        <v>158</v>
      </c>
      <c r="C97" s="33">
        <v>38000</v>
      </c>
      <c r="D97" s="63"/>
      <c r="E97" s="33">
        <f>SUM(C97+D97)</f>
        <v>38000</v>
      </c>
      <c r="F97" s="33">
        <v>38000</v>
      </c>
      <c r="G97" s="33">
        <v>0</v>
      </c>
      <c r="H97" s="33">
        <v>0</v>
      </c>
      <c r="I97" s="33">
        <v>30093</v>
      </c>
      <c r="J97" s="35">
        <f t="shared" si="32"/>
        <v>7907</v>
      </c>
      <c r="K97" s="36">
        <f t="shared" si="30"/>
        <v>7907</v>
      </c>
      <c r="L97" s="33">
        <f t="shared" si="27"/>
        <v>0</v>
      </c>
      <c r="M97" s="33">
        <v>10794.87</v>
      </c>
      <c r="N97" s="33">
        <f t="shared" si="31"/>
        <v>19298.129999999997</v>
      </c>
      <c r="O97" s="37">
        <f t="shared" si="19"/>
        <v>0.79192105263157897</v>
      </c>
      <c r="P97" s="3">
        <f t="shared" si="33"/>
        <v>0</v>
      </c>
      <c r="Q97" s="74">
        <f t="shared" si="28"/>
        <v>0.79192105263157897</v>
      </c>
    </row>
    <row r="98" spans="1:17" s="4" customFormat="1" ht="22.5" customHeight="1" x14ac:dyDescent="0.25">
      <c r="A98" s="31">
        <v>396</v>
      </c>
      <c r="B98" s="73" t="s">
        <v>159</v>
      </c>
      <c r="C98" s="33">
        <v>0</v>
      </c>
      <c r="D98" s="63"/>
      <c r="E98" s="33">
        <f>SUM(C98+D98)</f>
        <v>0</v>
      </c>
      <c r="F98" s="33">
        <v>0</v>
      </c>
      <c r="G98" s="33">
        <v>0</v>
      </c>
      <c r="H98" s="33">
        <v>0</v>
      </c>
      <c r="I98" s="33">
        <v>0</v>
      </c>
      <c r="J98" s="35">
        <f>F98-H98-I98</f>
        <v>0</v>
      </c>
      <c r="K98" s="36">
        <f t="shared" si="30"/>
        <v>0</v>
      </c>
      <c r="L98" s="33">
        <f t="shared" si="27"/>
        <v>0</v>
      </c>
      <c r="M98" s="33">
        <v>0</v>
      </c>
      <c r="N98" s="33">
        <f t="shared" si="31"/>
        <v>0</v>
      </c>
      <c r="O98" s="37">
        <v>0</v>
      </c>
      <c r="P98" s="3">
        <v>0</v>
      </c>
      <c r="Q98" s="74">
        <v>0</v>
      </c>
    </row>
    <row r="99" spans="1:17" s="4" customFormat="1" ht="22.5" customHeight="1" x14ac:dyDescent="0.25">
      <c r="A99" s="70"/>
      <c r="B99" s="71" t="s">
        <v>160</v>
      </c>
      <c r="C99" s="72">
        <f>SUM(C100:C104)</f>
        <v>351700</v>
      </c>
      <c r="D99" s="72">
        <f>SUM(D100)</f>
        <v>-25384</v>
      </c>
      <c r="E99" s="72">
        <f>SUM(E100:E104)</f>
        <v>293116</v>
      </c>
      <c r="F99" s="72">
        <f>SUM(F100:F104)</f>
        <v>290416</v>
      </c>
      <c r="G99" s="72">
        <v>0</v>
      </c>
      <c r="H99" s="72">
        <f>SUM(H100:H104)</f>
        <v>0</v>
      </c>
      <c r="I99" s="75">
        <f>SUM(I100:I104)</f>
        <v>87924.17</v>
      </c>
      <c r="J99" s="72">
        <f>SUM(F99-I99)</f>
        <v>202491.83000000002</v>
      </c>
      <c r="K99" s="72">
        <f>SUM(E99-G99-I99)</f>
        <v>205191.83000000002</v>
      </c>
      <c r="L99" s="72">
        <f t="shared" ref="L99:L104" si="34">SUM(E99-F99)</f>
        <v>2700</v>
      </c>
      <c r="M99" s="72">
        <f>SUM(M100:M104)</f>
        <v>86585.4</v>
      </c>
      <c r="N99" s="72">
        <f>SUM(I99-M99)</f>
        <v>1338.7700000000041</v>
      </c>
      <c r="O99" s="30">
        <f t="shared" si="19"/>
        <v>0.30275249986226654</v>
      </c>
      <c r="P99" s="49">
        <f t="shared" ref="P99:P104" si="35">SUM(H99/E99)</f>
        <v>0</v>
      </c>
      <c r="Q99" s="24">
        <f t="shared" ref="Q99:Q104" si="36">SUM(I99/F99*100%)</f>
        <v>0.30275249986226654</v>
      </c>
    </row>
    <row r="100" spans="1:17" s="4" customFormat="1" ht="22.5" customHeight="1" x14ac:dyDescent="0.25">
      <c r="A100" s="40" t="s">
        <v>161</v>
      </c>
      <c r="B100" s="32" t="s">
        <v>162</v>
      </c>
      <c r="C100" s="33">
        <v>60000</v>
      </c>
      <c r="D100" s="33">
        <v>-25384</v>
      </c>
      <c r="E100" s="33">
        <f>SUM(C100+D100)</f>
        <v>34616</v>
      </c>
      <c r="F100" s="33">
        <v>33616</v>
      </c>
      <c r="G100" s="33">
        <v>0</v>
      </c>
      <c r="H100" s="33">
        <v>0</v>
      </c>
      <c r="I100" s="33">
        <v>7134.17</v>
      </c>
      <c r="J100" s="35">
        <f>F100-I100-G100</f>
        <v>26481.83</v>
      </c>
      <c r="K100" s="36">
        <f>SUM(E100-H100-I100)</f>
        <v>27481.83</v>
      </c>
      <c r="L100" s="33">
        <f t="shared" si="34"/>
        <v>1000</v>
      </c>
      <c r="M100" s="33">
        <v>5885.4</v>
      </c>
      <c r="N100" s="33">
        <f t="shared" si="31"/>
        <v>1248.7700000000004</v>
      </c>
      <c r="O100" s="37">
        <f t="shared" si="19"/>
        <v>0.21222542836744407</v>
      </c>
      <c r="P100" s="49">
        <f t="shared" si="35"/>
        <v>0</v>
      </c>
      <c r="Q100" s="74">
        <f t="shared" si="36"/>
        <v>0.21222542836744407</v>
      </c>
    </row>
    <row r="101" spans="1:17" s="4" customFormat="1" ht="22.5" customHeight="1" x14ac:dyDescent="0.25">
      <c r="A101" s="40" t="s">
        <v>163</v>
      </c>
      <c r="B101" s="32" t="s">
        <v>164</v>
      </c>
      <c r="C101" s="33">
        <v>20000</v>
      </c>
      <c r="D101" s="33">
        <v>-4000</v>
      </c>
      <c r="E101" s="33">
        <f>SUM(C101+D101)</f>
        <v>16000</v>
      </c>
      <c r="F101" s="33">
        <v>15000</v>
      </c>
      <c r="G101" s="33">
        <v>0</v>
      </c>
      <c r="H101" s="33">
        <v>0</v>
      </c>
      <c r="I101" s="33">
        <v>0</v>
      </c>
      <c r="J101" s="35">
        <f>F101-I101-G101</f>
        <v>15000</v>
      </c>
      <c r="K101" s="36">
        <f>SUM(E101-H101-I101)</f>
        <v>16000</v>
      </c>
      <c r="L101" s="33">
        <f t="shared" si="34"/>
        <v>1000</v>
      </c>
      <c r="M101" s="33">
        <v>0</v>
      </c>
      <c r="N101" s="33">
        <f t="shared" si="31"/>
        <v>0</v>
      </c>
      <c r="O101" s="37">
        <f t="shared" si="19"/>
        <v>0</v>
      </c>
      <c r="P101" s="49">
        <f t="shared" si="35"/>
        <v>0</v>
      </c>
      <c r="Q101" s="74">
        <f t="shared" si="36"/>
        <v>0</v>
      </c>
    </row>
    <row r="102" spans="1:17" s="4" customFormat="1" ht="22.5" customHeight="1" x14ac:dyDescent="0.25">
      <c r="A102" s="40">
        <v>641</v>
      </c>
      <c r="B102" s="32" t="s">
        <v>165</v>
      </c>
      <c r="C102" s="33">
        <v>21700</v>
      </c>
      <c r="D102" s="33"/>
      <c r="E102" s="33">
        <f>SUM(C102+D102)</f>
        <v>21700</v>
      </c>
      <c r="F102" s="33">
        <v>21000</v>
      </c>
      <c r="G102" s="33">
        <v>0</v>
      </c>
      <c r="H102" s="33">
        <v>0</v>
      </c>
      <c r="I102" s="33">
        <v>0</v>
      </c>
      <c r="J102" s="35">
        <f>F102-I102-G102</f>
        <v>21000</v>
      </c>
      <c r="K102" s="36">
        <f>SUM(E102-H102-I102)</f>
        <v>21700</v>
      </c>
      <c r="L102" s="33">
        <f t="shared" si="34"/>
        <v>700</v>
      </c>
      <c r="M102" s="33">
        <v>0</v>
      </c>
      <c r="N102" s="72">
        <f t="shared" si="31"/>
        <v>0</v>
      </c>
      <c r="O102" s="37">
        <f t="shared" si="19"/>
        <v>0</v>
      </c>
      <c r="P102" s="49">
        <f t="shared" si="35"/>
        <v>0</v>
      </c>
      <c r="Q102" s="74">
        <f t="shared" si="36"/>
        <v>0</v>
      </c>
    </row>
    <row r="103" spans="1:17" s="4" customFormat="1" ht="22.5" customHeight="1" x14ac:dyDescent="0.25">
      <c r="A103" s="76">
        <v>669</v>
      </c>
      <c r="B103" s="77" t="s">
        <v>166</v>
      </c>
      <c r="C103" s="41">
        <v>250000</v>
      </c>
      <c r="D103" s="78">
        <v>-30000</v>
      </c>
      <c r="E103" s="33">
        <f>SUM(C103+D103)</f>
        <v>220000</v>
      </c>
      <c r="F103" s="41">
        <v>220000</v>
      </c>
      <c r="G103" s="78">
        <v>0</v>
      </c>
      <c r="H103" s="78">
        <v>0</v>
      </c>
      <c r="I103" s="33">
        <v>80000</v>
      </c>
      <c r="J103" s="35">
        <f>F103-I103-G103</f>
        <v>140000</v>
      </c>
      <c r="K103" s="36">
        <f>SUM(E103-H103-I103)</f>
        <v>140000</v>
      </c>
      <c r="L103" s="33">
        <f t="shared" si="34"/>
        <v>0</v>
      </c>
      <c r="M103" s="33">
        <v>80000</v>
      </c>
      <c r="N103" s="72">
        <f>SUM(I103-M103)</f>
        <v>0</v>
      </c>
      <c r="O103" s="79">
        <f>SUM(I103/F103*100%)</f>
        <v>0.36363636363636365</v>
      </c>
      <c r="P103" s="49">
        <f t="shared" si="35"/>
        <v>0</v>
      </c>
      <c r="Q103" s="74">
        <f t="shared" si="36"/>
        <v>0.36363636363636365</v>
      </c>
    </row>
    <row r="104" spans="1:17" ht="22.5" customHeight="1" thickBot="1" x14ac:dyDescent="0.3">
      <c r="A104" s="80">
        <v>693</v>
      </c>
      <c r="B104" s="81" t="s">
        <v>177</v>
      </c>
      <c r="C104" s="82">
        <v>0</v>
      </c>
      <c r="D104" s="83">
        <v>800</v>
      </c>
      <c r="E104" s="67">
        <f>SUM(C104+D104)</f>
        <v>800</v>
      </c>
      <c r="F104" s="82">
        <v>800</v>
      </c>
      <c r="G104" s="83">
        <v>0</v>
      </c>
      <c r="H104" s="83">
        <v>0</v>
      </c>
      <c r="I104" s="67">
        <v>790</v>
      </c>
      <c r="J104" s="68">
        <f>F104-I104-G104</f>
        <v>10</v>
      </c>
      <c r="K104" s="69">
        <f>SUM(E104-H104-I104)</f>
        <v>10</v>
      </c>
      <c r="L104" s="67">
        <f t="shared" si="34"/>
        <v>0</v>
      </c>
      <c r="M104" s="67">
        <v>700</v>
      </c>
      <c r="N104" s="84">
        <f t="shared" si="31"/>
        <v>90</v>
      </c>
      <c r="O104" s="85">
        <f t="shared" si="19"/>
        <v>0.98750000000000004</v>
      </c>
      <c r="P104" s="86">
        <f t="shared" si="35"/>
        <v>0</v>
      </c>
      <c r="Q104" s="87">
        <f t="shared" si="36"/>
        <v>0.98750000000000004</v>
      </c>
    </row>
    <row r="105" spans="1:17" ht="22.5" customHeight="1" x14ac:dyDescent="0.3">
      <c r="A105" s="5" t="s">
        <v>167</v>
      </c>
      <c r="B105" s="6"/>
      <c r="C105" s="7"/>
      <c r="D105" s="7"/>
      <c r="E105" s="7"/>
      <c r="F105" s="7"/>
      <c r="G105" s="7"/>
      <c r="H105" s="7"/>
      <c r="I105" s="7"/>
      <c r="J105" s="7"/>
      <c r="K105" s="9"/>
      <c r="L105" s="7"/>
      <c r="M105" s="9"/>
      <c r="N105" s="7"/>
      <c r="O105" s="7"/>
      <c r="P105" s="7"/>
      <c r="Q105" s="8"/>
    </row>
    <row r="106" spans="1:17" x14ac:dyDescent="0.25">
      <c r="A106" s="5" t="s">
        <v>168</v>
      </c>
    </row>
  </sheetData>
  <mergeCells count="5">
    <mergeCell ref="A1:Q1"/>
    <mergeCell ref="A2:Q2"/>
    <mergeCell ref="A3:Q3"/>
    <mergeCell ref="A4:Q4"/>
    <mergeCell ref="A5:Q5"/>
  </mergeCells>
  <pageMargins left="0.7" right="0.7" top="0.75" bottom="0.75" header="0.3" footer="0.3"/>
  <pageSetup paperSize="5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OCTUBRE 2018</vt:lpstr>
      <vt:lpstr>'OCTUBRE 2018'!Print_Area</vt:lpstr>
      <vt:lpstr>'OCTUBRE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2018-11-09T12:16:53Z</cp:lastPrinted>
  <dcterms:created xsi:type="dcterms:W3CDTF">2018-02-05T20:52:25Z</dcterms:created>
  <dcterms:modified xsi:type="dcterms:W3CDTF">2018-11-09T12:17:42Z</dcterms:modified>
</cp:coreProperties>
</file>