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roz\OneDrive\ANTAI DOCS\WEB\2019\02. Febrero\TRANSPARENCIA\"/>
    </mc:Choice>
  </mc:AlternateContent>
  <bookViews>
    <workbookView xWindow="120" yWindow="60" windowWidth="23715" windowHeight="87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Hoja1!$A$1:$Q$108</definedName>
    <definedName name="_xlnm.Print_Titles" localSheetId="0">Hoja1!$1:$6</definedName>
  </definedNames>
  <calcPr calcId="162913" concurrentCalc="0"/>
</workbook>
</file>

<file path=xl/calcChain.xml><?xml version="1.0" encoding="utf-8"?>
<calcChain xmlns="http://schemas.openxmlformats.org/spreadsheetml/2006/main">
  <c r="H15" i="1" l="1"/>
  <c r="H14" i="1"/>
  <c r="H13" i="1"/>
  <c r="P11" i="1"/>
  <c r="H10" i="1"/>
  <c r="H9" i="1"/>
  <c r="N106" i="1"/>
  <c r="L106" i="1"/>
  <c r="K106" i="1"/>
  <c r="J106" i="1"/>
  <c r="Q105" i="1"/>
  <c r="P105" i="1"/>
  <c r="O105" i="1"/>
  <c r="N105" i="1"/>
  <c r="L105" i="1"/>
  <c r="K105" i="1"/>
  <c r="J105" i="1"/>
  <c r="Q104" i="1"/>
  <c r="P104" i="1"/>
  <c r="O104" i="1"/>
  <c r="N104" i="1"/>
  <c r="L104" i="1"/>
  <c r="K104" i="1"/>
  <c r="J104" i="1"/>
  <c r="Q103" i="1"/>
  <c r="P103" i="1"/>
  <c r="O103" i="1"/>
  <c r="N103" i="1"/>
  <c r="L103" i="1"/>
  <c r="K103" i="1"/>
  <c r="J103" i="1"/>
  <c r="Q102" i="1"/>
  <c r="P102" i="1"/>
  <c r="O102" i="1"/>
  <c r="N102" i="1"/>
  <c r="L102" i="1"/>
  <c r="K102" i="1"/>
  <c r="J102" i="1"/>
  <c r="I101" i="1"/>
  <c r="M101" i="1"/>
  <c r="N101" i="1"/>
  <c r="E101" i="1"/>
  <c r="F101" i="1"/>
  <c r="L101" i="1"/>
  <c r="K101" i="1"/>
  <c r="Q101" i="1"/>
  <c r="H101" i="1"/>
  <c r="P101" i="1"/>
  <c r="O101" i="1"/>
  <c r="D101" i="1"/>
  <c r="C101" i="1"/>
  <c r="N100" i="1"/>
  <c r="L100" i="1"/>
  <c r="K100" i="1"/>
  <c r="J100" i="1"/>
  <c r="Q99" i="1"/>
  <c r="P99" i="1"/>
  <c r="O99" i="1"/>
  <c r="N99" i="1"/>
  <c r="L99" i="1"/>
  <c r="K99" i="1"/>
  <c r="J99" i="1"/>
  <c r="Q98" i="1"/>
  <c r="P98" i="1"/>
  <c r="O98" i="1"/>
  <c r="N98" i="1"/>
  <c r="L98" i="1"/>
  <c r="K98" i="1"/>
  <c r="J98" i="1"/>
  <c r="Q97" i="1"/>
  <c r="P97" i="1"/>
  <c r="O97" i="1"/>
  <c r="N97" i="1"/>
  <c r="L97" i="1"/>
  <c r="K97" i="1"/>
  <c r="J97" i="1"/>
  <c r="Q96" i="1"/>
  <c r="P96" i="1"/>
  <c r="O96" i="1"/>
  <c r="N96" i="1"/>
  <c r="L96" i="1"/>
  <c r="K96" i="1"/>
  <c r="J96" i="1"/>
  <c r="Q95" i="1"/>
  <c r="P95" i="1"/>
  <c r="O95" i="1"/>
  <c r="N95" i="1"/>
  <c r="L95" i="1"/>
  <c r="K95" i="1"/>
  <c r="J95" i="1"/>
  <c r="Q94" i="1"/>
  <c r="P94" i="1"/>
  <c r="O94" i="1"/>
  <c r="N94" i="1"/>
  <c r="L94" i="1"/>
  <c r="K94" i="1"/>
  <c r="J94" i="1"/>
  <c r="Q93" i="1"/>
  <c r="P93" i="1"/>
  <c r="O93" i="1"/>
  <c r="N93" i="1"/>
  <c r="L93" i="1"/>
  <c r="K93" i="1"/>
  <c r="J93" i="1"/>
  <c r="M92" i="1"/>
  <c r="E92" i="1"/>
  <c r="I92" i="1"/>
  <c r="K92" i="1"/>
  <c r="N92" i="1"/>
  <c r="H92" i="1"/>
  <c r="P92" i="1"/>
  <c r="F92" i="1"/>
  <c r="O92" i="1"/>
  <c r="L92" i="1"/>
  <c r="D92" i="1"/>
  <c r="C92" i="1"/>
  <c r="N91" i="1"/>
  <c r="L91" i="1"/>
  <c r="K91" i="1"/>
  <c r="J91" i="1"/>
  <c r="N90" i="1"/>
  <c r="L90" i="1"/>
  <c r="K90" i="1"/>
  <c r="J90" i="1"/>
  <c r="N89" i="1"/>
  <c r="L89" i="1"/>
  <c r="K89" i="1"/>
  <c r="J89" i="1"/>
  <c r="N88" i="1"/>
  <c r="L88" i="1"/>
  <c r="K88" i="1"/>
  <c r="J88" i="1"/>
  <c r="N87" i="1"/>
  <c r="L87" i="1"/>
  <c r="K87" i="1"/>
  <c r="J87" i="1"/>
  <c r="Q86" i="1"/>
  <c r="P86" i="1"/>
  <c r="O86" i="1"/>
  <c r="N86" i="1"/>
  <c r="L86" i="1"/>
  <c r="K86" i="1"/>
  <c r="J86" i="1"/>
  <c r="Q85" i="1"/>
  <c r="P85" i="1"/>
  <c r="O85" i="1"/>
  <c r="N85" i="1"/>
  <c r="L85" i="1"/>
  <c r="K85" i="1"/>
  <c r="J85" i="1"/>
  <c r="Q84" i="1"/>
  <c r="P84" i="1"/>
  <c r="O84" i="1"/>
  <c r="N84" i="1"/>
  <c r="L84" i="1"/>
  <c r="K84" i="1"/>
  <c r="J84" i="1"/>
  <c r="Q83" i="1"/>
  <c r="P83" i="1"/>
  <c r="O83" i="1"/>
  <c r="N83" i="1"/>
  <c r="L83" i="1"/>
  <c r="K83" i="1"/>
  <c r="J83" i="1"/>
  <c r="Q82" i="1"/>
  <c r="P82" i="1"/>
  <c r="O82" i="1"/>
  <c r="N82" i="1"/>
  <c r="L82" i="1"/>
  <c r="K82" i="1"/>
  <c r="J82" i="1"/>
  <c r="Q81" i="1"/>
  <c r="P81" i="1"/>
  <c r="O81" i="1"/>
  <c r="N81" i="1"/>
  <c r="L81" i="1"/>
  <c r="K81" i="1"/>
  <c r="J81" i="1"/>
  <c r="Q80" i="1"/>
  <c r="P80" i="1"/>
  <c r="O80" i="1"/>
  <c r="N80" i="1"/>
  <c r="L80" i="1"/>
  <c r="K80" i="1"/>
  <c r="J80" i="1"/>
  <c r="N79" i="1"/>
  <c r="L79" i="1"/>
  <c r="K79" i="1"/>
  <c r="J79" i="1"/>
  <c r="Q78" i="1"/>
  <c r="P78" i="1"/>
  <c r="O78" i="1"/>
  <c r="N78" i="1"/>
  <c r="L78" i="1"/>
  <c r="K78" i="1"/>
  <c r="J78" i="1"/>
  <c r="Q77" i="1"/>
  <c r="P77" i="1"/>
  <c r="O77" i="1"/>
  <c r="N77" i="1"/>
  <c r="L77" i="1"/>
  <c r="K77" i="1"/>
  <c r="J77" i="1"/>
  <c r="N76" i="1"/>
  <c r="L76" i="1"/>
  <c r="K76" i="1"/>
  <c r="J76" i="1"/>
  <c r="Q75" i="1"/>
  <c r="P75" i="1"/>
  <c r="O75" i="1"/>
  <c r="N75" i="1"/>
  <c r="L75" i="1"/>
  <c r="K75" i="1"/>
  <c r="J75" i="1"/>
  <c r="Q74" i="1"/>
  <c r="P74" i="1"/>
  <c r="O74" i="1"/>
  <c r="N74" i="1"/>
  <c r="L74" i="1"/>
  <c r="K74" i="1"/>
  <c r="J74" i="1"/>
  <c r="Q73" i="1"/>
  <c r="P73" i="1"/>
  <c r="O73" i="1"/>
  <c r="N73" i="1"/>
  <c r="L73" i="1"/>
  <c r="K73" i="1"/>
  <c r="J73" i="1"/>
  <c r="Q72" i="1"/>
  <c r="P72" i="1"/>
  <c r="O72" i="1"/>
  <c r="N72" i="1"/>
  <c r="L72" i="1"/>
  <c r="K72" i="1"/>
  <c r="J72" i="1"/>
  <c r="Q71" i="1"/>
  <c r="P71" i="1"/>
  <c r="O71" i="1"/>
  <c r="N71" i="1"/>
  <c r="L71" i="1"/>
  <c r="K71" i="1"/>
  <c r="J71" i="1"/>
  <c r="Q70" i="1"/>
  <c r="P70" i="1"/>
  <c r="O70" i="1"/>
  <c r="N70" i="1"/>
  <c r="L70" i="1"/>
  <c r="K70" i="1"/>
  <c r="J70" i="1"/>
  <c r="Q69" i="1"/>
  <c r="P69" i="1"/>
  <c r="O69" i="1"/>
  <c r="N69" i="1"/>
  <c r="L69" i="1"/>
  <c r="K69" i="1"/>
  <c r="J69" i="1"/>
  <c r="Q68" i="1"/>
  <c r="P68" i="1"/>
  <c r="O68" i="1"/>
  <c r="N68" i="1"/>
  <c r="L68" i="1"/>
  <c r="K68" i="1"/>
  <c r="J68" i="1"/>
  <c r="Q67" i="1"/>
  <c r="P67" i="1"/>
  <c r="O67" i="1"/>
  <c r="N67" i="1"/>
  <c r="L67" i="1"/>
  <c r="K67" i="1"/>
  <c r="J67" i="1"/>
  <c r="Q66" i="1"/>
  <c r="P66" i="1"/>
  <c r="O66" i="1"/>
  <c r="N66" i="1"/>
  <c r="L66" i="1"/>
  <c r="K66" i="1"/>
  <c r="J66" i="1"/>
  <c r="Q65" i="1"/>
  <c r="P65" i="1"/>
  <c r="O65" i="1"/>
  <c r="N65" i="1"/>
  <c r="L65" i="1"/>
  <c r="K65" i="1"/>
  <c r="J65" i="1"/>
  <c r="Q64" i="1"/>
  <c r="P64" i="1"/>
  <c r="O64" i="1"/>
  <c r="N64" i="1"/>
  <c r="L64" i="1"/>
  <c r="K64" i="1"/>
  <c r="J64" i="1"/>
  <c r="Q63" i="1"/>
  <c r="P63" i="1"/>
  <c r="O63" i="1"/>
  <c r="N63" i="1"/>
  <c r="L63" i="1"/>
  <c r="K63" i="1"/>
  <c r="J63" i="1"/>
  <c r="Q62" i="1"/>
  <c r="P62" i="1"/>
  <c r="O62" i="1"/>
  <c r="N62" i="1"/>
  <c r="L62" i="1"/>
  <c r="K62" i="1"/>
  <c r="J62" i="1"/>
  <c r="N61" i="1"/>
  <c r="L61" i="1"/>
  <c r="K61" i="1"/>
  <c r="J61" i="1"/>
  <c r="N60" i="1"/>
  <c r="L60" i="1"/>
  <c r="K60" i="1"/>
  <c r="J60" i="1"/>
  <c r="Q59" i="1"/>
  <c r="P59" i="1"/>
  <c r="O59" i="1"/>
  <c r="N59" i="1"/>
  <c r="L59" i="1"/>
  <c r="K59" i="1"/>
  <c r="J59" i="1"/>
  <c r="Q58" i="1"/>
  <c r="P58" i="1"/>
  <c r="O58" i="1"/>
  <c r="N58" i="1"/>
  <c r="L58" i="1"/>
  <c r="K58" i="1"/>
  <c r="J58" i="1"/>
  <c r="I57" i="1"/>
  <c r="M57" i="1"/>
  <c r="N57" i="1"/>
  <c r="E57" i="1"/>
  <c r="F57" i="1"/>
  <c r="L57" i="1"/>
  <c r="J57" i="1"/>
  <c r="Q57" i="1"/>
  <c r="H57" i="1"/>
  <c r="P57" i="1"/>
  <c r="O57" i="1"/>
  <c r="K57" i="1"/>
  <c r="D57" i="1"/>
  <c r="C57" i="1"/>
  <c r="N56" i="1"/>
  <c r="L56" i="1"/>
  <c r="K56" i="1"/>
  <c r="J56" i="1"/>
  <c r="N55" i="1"/>
  <c r="L55" i="1"/>
  <c r="K55" i="1"/>
  <c r="J55" i="1"/>
  <c r="N54" i="1"/>
  <c r="L54" i="1"/>
  <c r="K54" i="1"/>
  <c r="J54" i="1"/>
  <c r="N53" i="1"/>
  <c r="L53" i="1"/>
  <c r="K53" i="1"/>
  <c r="J53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P47" i="1"/>
  <c r="O47" i="1"/>
  <c r="N47" i="1"/>
  <c r="L47" i="1"/>
  <c r="K47" i="1"/>
  <c r="J47" i="1"/>
  <c r="Q46" i="1"/>
  <c r="P46" i="1"/>
  <c r="O46" i="1"/>
  <c r="N46" i="1"/>
  <c r="L46" i="1"/>
  <c r="K46" i="1"/>
  <c r="J46" i="1"/>
  <c r="Q45" i="1"/>
  <c r="P45" i="1"/>
  <c r="O45" i="1"/>
  <c r="N45" i="1"/>
  <c r="L45" i="1"/>
  <c r="K45" i="1"/>
  <c r="J45" i="1"/>
  <c r="Q44" i="1"/>
  <c r="P44" i="1"/>
  <c r="O44" i="1"/>
  <c r="N44" i="1"/>
  <c r="L44" i="1"/>
  <c r="K44" i="1"/>
  <c r="J44" i="1"/>
  <c r="Q43" i="1"/>
  <c r="O43" i="1"/>
  <c r="N43" i="1"/>
  <c r="K43" i="1"/>
  <c r="Q42" i="1"/>
  <c r="P42" i="1"/>
  <c r="O42" i="1"/>
  <c r="N42" i="1"/>
  <c r="L42" i="1"/>
  <c r="K42" i="1"/>
  <c r="J42" i="1"/>
  <c r="Q41" i="1"/>
  <c r="P41" i="1"/>
  <c r="O41" i="1"/>
  <c r="N41" i="1"/>
  <c r="L41" i="1"/>
  <c r="K41" i="1"/>
  <c r="J41" i="1"/>
  <c r="Q40" i="1"/>
  <c r="P40" i="1"/>
  <c r="O40" i="1"/>
  <c r="N40" i="1"/>
  <c r="L40" i="1"/>
  <c r="K40" i="1"/>
  <c r="J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O37" i="1"/>
  <c r="N37" i="1"/>
  <c r="L37" i="1"/>
  <c r="K37" i="1"/>
  <c r="J37" i="1"/>
  <c r="Q36" i="1"/>
  <c r="P36" i="1"/>
  <c r="O36" i="1"/>
  <c r="N36" i="1"/>
  <c r="L36" i="1"/>
  <c r="K36" i="1"/>
  <c r="J36" i="1"/>
  <c r="Q35" i="1"/>
  <c r="P35" i="1"/>
  <c r="O35" i="1"/>
  <c r="N35" i="1"/>
  <c r="L35" i="1"/>
  <c r="K35" i="1"/>
  <c r="J35" i="1"/>
  <c r="Q34" i="1"/>
  <c r="O34" i="1"/>
  <c r="N34" i="1"/>
  <c r="L34" i="1"/>
  <c r="K34" i="1"/>
  <c r="Q33" i="1"/>
  <c r="P33" i="1"/>
  <c r="O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O27" i="1"/>
  <c r="N27" i="1"/>
  <c r="L27" i="1"/>
  <c r="K27" i="1"/>
  <c r="J27" i="1"/>
  <c r="Q26" i="1"/>
  <c r="P26" i="1"/>
  <c r="O26" i="1"/>
  <c r="N26" i="1"/>
  <c r="L26" i="1"/>
  <c r="K26" i="1"/>
  <c r="J26" i="1"/>
  <c r="Q25" i="1"/>
  <c r="P25" i="1"/>
  <c r="O25" i="1"/>
  <c r="N25" i="1"/>
  <c r="L25" i="1"/>
  <c r="K25" i="1"/>
  <c r="J25" i="1"/>
  <c r="Q24" i="1"/>
  <c r="P24" i="1"/>
  <c r="O24" i="1"/>
  <c r="N24" i="1"/>
  <c r="L24" i="1"/>
  <c r="K24" i="1"/>
  <c r="J24" i="1"/>
  <c r="Q23" i="1"/>
  <c r="P23" i="1"/>
  <c r="O23" i="1"/>
  <c r="N23" i="1"/>
  <c r="L23" i="1"/>
  <c r="K23" i="1"/>
  <c r="J23" i="1"/>
  <c r="I22" i="1"/>
  <c r="M22" i="1"/>
  <c r="N22" i="1"/>
  <c r="E22" i="1"/>
  <c r="F22" i="1"/>
  <c r="L22" i="1"/>
  <c r="Q22" i="1"/>
  <c r="H22" i="1"/>
  <c r="P22" i="1"/>
  <c r="G22" i="1"/>
  <c r="J22" i="1"/>
  <c r="K22" i="1"/>
  <c r="D22" i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Q16" i="1"/>
  <c r="P16" i="1"/>
  <c r="O16" i="1"/>
  <c r="N16" i="1"/>
  <c r="L16" i="1"/>
  <c r="K16" i="1"/>
  <c r="J16" i="1"/>
  <c r="Q15" i="1"/>
  <c r="P15" i="1"/>
  <c r="O15" i="1"/>
  <c r="N15" i="1"/>
  <c r="L15" i="1"/>
  <c r="K15" i="1"/>
  <c r="J15" i="1"/>
  <c r="Q14" i="1"/>
  <c r="P14" i="1"/>
  <c r="O14" i="1"/>
  <c r="N14" i="1"/>
  <c r="L14" i="1"/>
  <c r="K14" i="1"/>
  <c r="J14" i="1"/>
  <c r="Q13" i="1"/>
  <c r="P13" i="1"/>
  <c r="O13" i="1"/>
  <c r="N13" i="1"/>
  <c r="L13" i="1"/>
  <c r="K13" i="1"/>
  <c r="J13" i="1"/>
  <c r="Q12" i="1"/>
  <c r="P12" i="1"/>
  <c r="O12" i="1"/>
  <c r="N12" i="1"/>
  <c r="L12" i="1"/>
  <c r="K12" i="1"/>
  <c r="J12" i="1"/>
  <c r="Q11" i="1"/>
  <c r="N11" i="1"/>
  <c r="L11" i="1"/>
  <c r="K11" i="1"/>
  <c r="J11" i="1"/>
  <c r="Q10" i="1"/>
  <c r="P10" i="1"/>
  <c r="O10" i="1"/>
  <c r="N10" i="1"/>
  <c r="L10" i="1"/>
  <c r="K10" i="1"/>
  <c r="J10" i="1"/>
  <c r="Q9" i="1"/>
  <c r="P9" i="1"/>
  <c r="O9" i="1"/>
  <c r="N9" i="1"/>
  <c r="L9" i="1"/>
  <c r="K9" i="1"/>
  <c r="J9" i="1"/>
  <c r="I8" i="1"/>
  <c r="M8" i="1"/>
  <c r="N8" i="1"/>
  <c r="E8" i="1"/>
  <c r="F8" i="1"/>
  <c r="L8" i="1"/>
  <c r="J8" i="1"/>
  <c r="Q8" i="1"/>
  <c r="K8" i="1"/>
  <c r="D8" i="1"/>
  <c r="C8" i="1"/>
  <c r="C7" i="1"/>
  <c r="I7" i="1"/>
  <c r="M7" i="1"/>
  <c r="N7" i="1"/>
  <c r="F7" i="1"/>
  <c r="O7" i="1"/>
  <c r="G7" i="1"/>
  <c r="J7" i="1"/>
  <c r="E7" i="1"/>
  <c r="K7" i="1"/>
  <c r="D7" i="1"/>
  <c r="H8" i="1"/>
  <c r="P8" i="1"/>
  <c r="L7" i="1"/>
  <c r="Q92" i="1"/>
  <c r="J101" i="1"/>
  <c r="Q7" i="1"/>
  <c r="O8" i="1"/>
  <c r="O22" i="1"/>
  <c r="J92" i="1"/>
  <c r="H7" i="1"/>
  <c r="P7" i="1"/>
</calcChain>
</file>

<file path=xl/sharedStrings.xml><?xml version="1.0" encoding="utf-8"?>
<sst xmlns="http://schemas.openxmlformats.org/spreadsheetml/2006/main" count="190" uniqueCount="189">
  <si>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</si>
  <si>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</si>
  <si>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</si>
  <si>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AL 31 DE ENERO DE 2019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</si>
  <si>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</si>
  <si>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</si>
  <si>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</si>
  <si>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</si>
  <si>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</si>
  <si>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</si>
  <si>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</si>
  <si>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</si>
  <si>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</si>
  <si>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</si>
  <si>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</si>
  <si>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</si>
  <si>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</si>
  <si>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</si>
  <si>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</si>
  <si>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</si>
  <si>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</si>
  <si>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</si>
  <si>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</si>
  <si>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</si>
  <si>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</si>
  <si>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</si>
  <si>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</si>
  <si>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</si>
  <si>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</si>
  <si>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</si>
  <si>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</si>
  <si>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</si>
  <si>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</si>
  <si>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</si>
  <si>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</si>
  <si>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</si>
  <si>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</si>
  <si>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</si>
  <si>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</si>
  <si>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</si>
  <si>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</si>
  <si>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</si>
  <si>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</si>
  <si>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</si>
  <si>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</si>
  <si>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</si>
  <si>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</si>
  <si>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</si>
  <si>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</si>
  <si>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</si>
  <si>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</si>
  <si>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</si>
  <si>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</si>
  <si>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</si>
  <si>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</si>
  <si>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</si>
  <si>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</si>
  <si>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</si>
  <si>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</si>
  <si>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</si>
  <si>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</si>
  <si>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</si>
  <si>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</si>
  <si>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</si>
  <si>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</si>
  <si>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</si>
  <si>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</si>
  <si>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</si>
  <si>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</si>
  <si>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</si>
  <si>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</si>
  <si>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</si>
  <si>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</si>
  <si>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</si>
  <si>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</si>
  <si>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</si>
  <si>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</si>
  <si>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</si>
  <si>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</si>
  <si>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</si>
  <si>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</si>
  <si>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</si>
  <si>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</si>
  <si>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</si>
  <si>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</si>
  <si>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</si>
  <si>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</si>
  <si>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</si>
  <si>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</si>
  <si>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</si>
  <si>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</si>
  <si>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</si>
  <si>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</si>
  <si>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</si>
  <si>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</si>
  <si>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</si>
  <si>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</si>
  <si>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</si>
  <si>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</si>
  <si>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</si>
  <si>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</si>
  <si>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</si>
  <si>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</si>
  <si>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</si>
  <si>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</si>
  <si>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</si>
  <si>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</si>
  <si>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</si>
  <si>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</si>
  <si>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</si>
  <si>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</si>
  <si>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</si>
  <si>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</si>
  <si>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</si>
  <si>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</si>
  <si>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</si>
  <si>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</si>
  <si>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</si>
  <si>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</si>
  <si>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</si>
  <si>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</si>
  <si>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</si>
  <si>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</si>
  <si>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</si>
  <si>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</si>
  <si>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</si>
  <si>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</si>
  <si>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</si>
  <si>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</si>
  <si>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</si>
  <si>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</si>
  <si>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</si>
  <si>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</si>
  <si>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</si>
  <si>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</si>
  <si>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</si>
  <si>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</si>
  <si>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</si>
  <si>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</si>
  <si>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</si>
  <si>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</si>
  <si>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</si>
  <si>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</si>
  <si>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</si>
  <si>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</si>
  <si>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</si>
  <si>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</si>
  <si>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</si>
  <si>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</si>
  <si>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</si>
  <si>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</si>
  <si>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</si>
  <si>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</si>
  <si>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</si>
  <si>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</si>
  <si>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</si>
  <si>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</si>
  <si>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</si>
  <si>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</si>
  <si>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</si>
  <si>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</si>
  <si>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</si>
  <si>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</si>
  <si>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TEXTILES Y VESTUARIOS  CRÉDITOS RECONOCIDOS</t>
  </si>
  <si>
    <t>COMBUSTIBLES Y LUBRICANTES CRÉDITOS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</si>
  <si>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</si>
  <si>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</si>
  <si>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</si>
  <si>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</si>
  <si>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</si>
  <si>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</si>
  <si>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</si>
  <si>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</si>
  <si>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</si>
  <si>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</si>
  <si>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</si>
  <si>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</si>
  <si>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</si>
  <si>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</si>
  <si>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</si>
  <si>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</si>
  <si>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</si>
  <si>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</si>
  <si>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</si>
  <si>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</si>
  <si>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</si>
  <si>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</si>
  <si>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</si>
  <si>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>Preparado por : Yarkelis Santamaria / Jefa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</si>
</sst>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811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849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534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50" zoomScaleNormal="50" workbookViewId="0">
      <selection activeCell="E6" sqref="E6"/>
    </sheetView>
  </sheetViews>
  <sheetFormatPr baseColWidth="10" defaultRowHeight="15.75" x14ac:dyDescent="0.25"/>
  <cols>
    <col min="1" max="1" width="8.5703125" customWidth="1"/>
    <col min="2" max="2" width="68.7109375" style="63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87" customWidth="1"/>
    <col min="12" max="12" width="15.7109375" customWidth="1"/>
    <col min="13" max="13" width="14.5703125" style="87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68.7109375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68.7109375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68.7109375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68.7109375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68.7109375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68.7109375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68.7109375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68.7109375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68.7109375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68.7109375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68.7109375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68.7109375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68.7109375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68.7109375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68.7109375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68.7109375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68.7109375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68.7109375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68.7109375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68.7109375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68.7109375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68.7109375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68.7109375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68.7109375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68.7109375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68.7109375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68.7109375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68.7109375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68.7109375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68.7109375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68.7109375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68.7109375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68.7109375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68.7109375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68.7109375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68.7109375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68.7109375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68.7109375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68.7109375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68.7109375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68.7109375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68.7109375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68.7109375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68.7109375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68.7109375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68.7109375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68.7109375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68.7109375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68.7109375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68.7109375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68.7109375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68.7109375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68.7109375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68.7109375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68.7109375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68.7109375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68.7109375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68.7109375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68.7109375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68.7109375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68.7109375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68.7109375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68.7109375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</row>
    <row r="2" spans="1:17" ht="18" x14ac:dyDescent="0.25">
      <c r="A2" s="91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ht="18" x14ac:dyDescent="0.2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3"/>
    </row>
    <row r="4" spans="1:17" ht="18" x14ac:dyDescent="0.25">
      <c r="A4" s="91" t="s">
        <v>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8.75" thickBot="1" x14ac:dyDescent="0.3">
      <c r="A5" s="94" t="s">
        <v>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17" ht="78" customHeight="1" thickBot="1" x14ac:dyDescent="0.3">
      <c r="A6" s="1" t="s">
        <v>5</v>
      </c>
      <c r="B6" s="2" t="s">
        <v>6</v>
      </c>
      <c r="C6" s="1" t="s">
        <v>7</v>
      </c>
      <c r="D6" s="3" t="s">
        <v>8</v>
      </c>
      <c r="E6" s="4" t="s">
        <v>9</v>
      </c>
      <c r="F6" s="1" t="s">
        <v>10</v>
      </c>
      <c r="G6" s="3" t="s">
        <v>11</v>
      </c>
      <c r="H6" s="1" t="s">
        <v>12</v>
      </c>
      <c r="I6" s="5" t="s">
        <v>13</v>
      </c>
      <c r="J6" s="6" t="s">
        <v>14</v>
      </c>
      <c r="K6" s="1" t="s">
        <v>15</v>
      </c>
      <c r="L6" s="3" t="s">
        <v>16</v>
      </c>
      <c r="M6" s="1" t="s">
        <v>17</v>
      </c>
      <c r="N6" s="1" t="s">
        <v>18</v>
      </c>
      <c r="O6" s="6" t="s">
        <v>19</v>
      </c>
      <c r="P6" s="3" t="s">
        <v>20</v>
      </c>
      <c r="Q6" s="1" t="s">
        <v>21</v>
      </c>
    </row>
    <row r="7" spans="1:17" ht="21.75" customHeight="1" x14ac:dyDescent="0.25">
      <c r="A7" s="7"/>
      <c r="B7" s="8" t="s">
        <v>22</v>
      </c>
      <c r="C7" s="9">
        <f>SUM(C8+C22+C57+C92+C101)</f>
        <v>2484400</v>
      </c>
      <c r="D7" s="10">
        <f>D22+D57+D92+D101+D8</f>
        <v>0</v>
      </c>
      <c r="E7" s="9">
        <f>SUM(E8+E22+E57+E92+E101)</f>
        <v>2484400</v>
      </c>
      <c r="F7" s="9">
        <f>SUM(F8+F22+F57+F92+F101)</f>
        <v>404304</v>
      </c>
      <c r="G7" s="10">
        <f>+G22</f>
        <v>0</v>
      </c>
      <c r="H7" s="9">
        <f>+H8+H22+H57+H92+H101</f>
        <v>85437.170000000013</v>
      </c>
      <c r="I7" s="9">
        <f>+I8+I22+I57+I92+I101</f>
        <v>143221.89000000001</v>
      </c>
      <c r="J7" s="9">
        <f>F7-I7+G7</f>
        <v>261082.11</v>
      </c>
      <c r="K7" s="11">
        <f>SUM(E7-I7)</f>
        <v>2341178.11</v>
      </c>
      <c r="L7" s="9">
        <f>SUM(E7-F7)</f>
        <v>2080096</v>
      </c>
      <c r="M7" s="9">
        <f>+M8+M22+M57+M92+M101</f>
        <v>52517.51</v>
      </c>
      <c r="N7" s="12">
        <f>SUM(I7-M7)</f>
        <v>90704.38</v>
      </c>
      <c r="O7" s="13">
        <f>SUM(I7/F7*100%)</f>
        <v>0.35424306957141166</v>
      </c>
      <c r="P7" s="14">
        <f>SUM(H7/E7)</f>
        <v>3.4389458219288363E-2</v>
      </c>
      <c r="Q7" s="15">
        <f>SUM(I7/E7*100%)</f>
        <v>5.7648482530993403E-2</v>
      </c>
    </row>
    <row r="8" spans="1:17" ht="21.75" customHeight="1" x14ac:dyDescent="0.25">
      <c r="A8" s="16"/>
      <c r="B8" s="17" t="s">
        <v>23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161484</v>
      </c>
      <c r="G8" s="19">
        <v>0</v>
      </c>
      <c r="H8" s="18">
        <f>SUM(H9:H20)</f>
        <v>85437.170000000013</v>
      </c>
      <c r="I8" s="19">
        <f>SUM(I9:I20)</f>
        <v>124917.43</v>
      </c>
      <c r="J8" s="12">
        <f>F8-I8</f>
        <v>36566.570000000007</v>
      </c>
      <c r="K8" s="11">
        <f>SUM(E8-I8)</f>
        <v>1561032.57</v>
      </c>
      <c r="L8" s="12">
        <f t="shared" ref="L8:L20" si="0">SUM(E8-F8)</f>
        <v>1524466</v>
      </c>
      <c r="M8" s="18">
        <f>SUM(M9:M20)</f>
        <v>44717.51</v>
      </c>
      <c r="N8" s="12">
        <f>SUM(I8-M8)</f>
        <v>80199.919999999984</v>
      </c>
      <c r="O8" s="21">
        <f>SUM(I8/F8*100%)</f>
        <v>0.77355917614128955</v>
      </c>
      <c r="P8" s="14">
        <f>SUM(H8/E8)</f>
        <v>5.067598090097572E-2</v>
      </c>
      <c r="Q8" s="15">
        <f>SUM(I8/E8*100%)</f>
        <v>7.4093199679705804E-2</v>
      </c>
    </row>
    <row r="9" spans="1:17" ht="21.75" customHeight="1" x14ac:dyDescent="0.25">
      <c r="A9" s="22" t="s">
        <v>24</v>
      </c>
      <c r="B9" s="23" t="s">
        <v>25</v>
      </c>
      <c r="C9" s="24">
        <v>1301800</v>
      </c>
      <c r="D9" s="25">
        <v>0</v>
      </c>
      <c r="E9" s="24">
        <v>1301800</v>
      </c>
      <c r="F9" s="24">
        <v>108484</v>
      </c>
      <c r="G9" s="25">
        <v>0</v>
      </c>
      <c r="H9" s="24">
        <f>34810+34810</f>
        <v>69620</v>
      </c>
      <c r="I9" s="25">
        <v>108480</v>
      </c>
      <c r="J9" s="26">
        <f>F9-I9</f>
        <v>4</v>
      </c>
      <c r="K9" s="27">
        <f>SUM(E9-I9)</f>
        <v>1193320</v>
      </c>
      <c r="L9" s="26">
        <f t="shared" si="0"/>
        <v>1193316</v>
      </c>
      <c r="M9" s="24">
        <v>31198</v>
      </c>
      <c r="N9" s="26">
        <f t="shared" ref="N9:N20" si="1">SUM(I9-M9)</f>
        <v>77282</v>
      </c>
      <c r="O9" s="28">
        <f t="shared" ref="O9:O16" si="2">SUM(I9/F9*100%)</f>
        <v>0.99996312820323729</v>
      </c>
      <c r="P9" s="14">
        <f t="shared" ref="P9:P16" si="3">SUM(H9/E9)</f>
        <v>5.3479797203871561E-2</v>
      </c>
      <c r="Q9" s="15">
        <f t="shared" ref="Q9:Q16" si="4">SUM(I9/E9*100%)</f>
        <v>8.3330772776156095E-2</v>
      </c>
    </row>
    <row r="10" spans="1:17" ht="21.75" customHeight="1" x14ac:dyDescent="0.25">
      <c r="A10" s="22" t="s">
        <v>26</v>
      </c>
      <c r="B10" s="23" t="s">
        <v>27</v>
      </c>
      <c r="C10" s="24">
        <v>54000</v>
      </c>
      <c r="D10" s="25"/>
      <c r="E10" s="24">
        <v>54000</v>
      </c>
      <c r="F10" s="24">
        <v>4500</v>
      </c>
      <c r="G10" s="25">
        <v>0</v>
      </c>
      <c r="H10" s="24">
        <f>2000+2000</f>
        <v>4000</v>
      </c>
      <c r="I10" s="29">
        <v>4500</v>
      </c>
      <c r="J10" s="26">
        <f t="shared" ref="J10:J20" si="5">F10-I10</f>
        <v>0</v>
      </c>
      <c r="K10" s="27">
        <f t="shared" ref="K10:K15" si="6">SUM(E10-I10)</f>
        <v>49500</v>
      </c>
      <c r="L10" s="26">
        <f t="shared" si="0"/>
        <v>49500</v>
      </c>
      <c r="M10" s="30">
        <v>1582.08</v>
      </c>
      <c r="N10" s="26">
        <f t="shared" si="1"/>
        <v>2917.92</v>
      </c>
      <c r="O10" s="28">
        <f t="shared" si="2"/>
        <v>1</v>
      </c>
      <c r="P10" s="14">
        <f t="shared" si="3"/>
        <v>7.407407407407407E-2</v>
      </c>
      <c r="Q10" s="15">
        <f t="shared" si="4"/>
        <v>8.3333333333333329E-2</v>
      </c>
    </row>
    <row r="11" spans="1:17" ht="21.75" customHeight="1" x14ac:dyDescent="0.25">
      <c r="A11" s="31" t="s">
        <v>28</v>
      </c>
      <c r="B11" s="23" t="s">
        <v>29</v>
      </c>
      <c r="C11" s="24">
        <v>36850</v>
      </c>
      <c r="D11" s="25"/>
      <c r="E11" s="24">
        <v>36850</v>
      </c>
      <c r="F11" s="24">
        <v>0</v>
      </c>
      <c r="G11" s="25">
        <v>0</v>
      </c>
      <c r="H11" s="32">
        <v>0</v>
      </c>
      <c r="I11" s="29">
        <v>0</v>
      </c>
      <c r="J11" s="26">
        <f t="shared" si="5"/>
        <v>0</v>
      </c>
      <c r="K11" s="27">
        <f t="shared" si="6"/>
        <v>36850</v>
      </c>
      <c r="L11" s="26">
        <f t="shared" si="0"/>
        <v>36850</v>
      </c>
      <c r="M11" s="30">
        <v>0</v>
      </c>
      <c r="N11" s="26">
        <f t="shared" si="1"/>
        <v>0</v>
      </c>
      <c r="O11" s="28">
        <v>0</v>
      </c>
      <c r="P11" s="14">
        <f t="shared" si="3"/>
        <v>0</v>
      </c>
      <c r="Q11" s="15">
        <f t="shared" si="4"/>
        <v>0</v>
      </c>
    </row>
    <row r="12" spans="1:17" ht="21.75" customHeight="1" x14ac:dyDescent="0.25">
      <c r="A12" s="22" t="s">
        <v>30</v>
      </c>
      <c r="B12" s="23" t="s">
        <v>31</v>
      </c>
      <c r="C12" s="24">
        <v>170047</v>
      </c>
      <c r="D12" s="25"/>
      <c r="E12" s="24">
        <v>170047</v>
      </c>
      <c r="F12" s="24">
        <v>14171</v>
      </c>
      <c r="G12" s="25">
        <v>0</v>
      </c>
      <c r="H12" s="24">
        <v>9018</v>
      </c>
      <c r="I12" s="29">
        <v>9445.14</v>
      </c>
      <c r="J12" s="26">
        <f t="shared" si="5"/>
        <v>4725.8600000000006</v>
      </c>
      <c r="K12" s="27">
        <f t="shared" si="6"/>
        <v>160601.85999999999</v>
      </c>
      <c r="L12" s="26">
        <f t="shared" si="0"/>
        <v>155876</v>
      </c>
      <c r="M12" s="30">
        <v>9445.14</v>
      </c>
      <c r="N12" s="26">
        <f t="shared" si="1"/>
        <v>0</v>
      </c>
      <c r="O12" s="28">
        <f t="shared" si="2"/>
        <v>0.66651189048055881</v>
      </c>
      <c r="P12" s="14">
        <f t="shared" si="3"/>
        <v>5.3032396925555877E-2</v>
      </c>
      <c r="Q12" s="15">
        <f t="shared" si="4"/>
        <v>5.5544290696101666E-2</v>
      </c>
    </row>
    <row r="13" spans="1:17" ht="21.75" customHeight="1" x14ac:dyDescent="0.25">
      <c r="A13" s="22" t="s">
        <v>32</v>
      </c>
      <c r="B13" s="23" t="s">
        <v>33</v>
      </c>
      <c r="C13" s="24">
        <v>19527</v>
      </c>
      <c r="D13" s="25"/>
      <c r="E13" s="24">
        <v>19527</v>
      </c>
      <c r="F13" s="24">
        <v>1628</v>
      </c>
      <c r="G13" s="25">
        <v>0</v>
      </c>
      <c r="H13" s="24">
        <f>522.15+522.15</f>
        <v>1044.3</v>
      </c>
      <c r="I13" s="29">
        <v>992.78</v>
      </c>
      <c r="J13" s="26">
        <f t="shared" si="5"/>
        <v>635.22</v>
      </c>
      <c r="K13" s="27">
        <f t="shared" si="6"/>
        <v>18534.22</v>
      </c>
      <c r="L13" s="26">
        <f t="shared" si="0"/>
        <v>17899</v>
      </c>
      <c r="M13" s="30">
        <v>992.78</v>
      </c>
      <c r="N13" s="26">
        <f t="shared" si="1"/>
        <v>0</v>
      </c>
      <c r="O13" s="28">
        <f t="shared" si="2"/>
        <v>0.60981572481572477</v>
      </c>
      <c r="P13" s="14">
        <f t="shared" si="3"/>
        <v>5.3479797203871561E-2</v>
      </c>
      <c r="Q13" s="15">
        <f t="shared" si="4"/>
        <v>5.0841399088441645E-2</v>
      </c>
    </row>
    <row r="14" spans="1:17" ht="21.75" customHeight="1" x14ac:dyDescent="0.25">
      <c r="A14" s="22" t="s">
        <v>34</v>
      </c>
      <c r="B14" s="23" t="s">
        <v>35</v>
      </c>
      <c r="C14" s="24">
        <v>28472</v>
      </c>
      <c r="D14" s="25"/>
      <c r="E14" s="24">
        <v>28472</v>
      </c>
      <c r="F14" s="24">
        <v>2373</v>
      </c>
      <c r="G14" s="25">
        <v>0</v>
      </c>
      <c r="H14" s="24">
        <f>773.01+773.01</f>
        <v>1546.02</v>
      </c>
      <c r="I14" s="29">
        <v>1473.9</v>
      </c>
      <c r="J14" s="26">
        <f t="shared" si="5"/>
        <v>899.09999999999991</v>
      </c>
      <c r="K14" s="27">
        <f t="shared" si="6"/>
        <v>26998.1</v>
      </c>
      <c r="L14" s="26">
        <f t="shared" si="0"/>
        <v>26099</v>
      </c>
      <c r="M14" s="30">
        <v>1473.9</v>
      </c>
      <c r="N14" s="26">
        <f t="shared" si="1"/>
        <v>0</v>
      </c>
      <c r="O14" s="28">
        <f t="shared" si="2"/>
        <v>0.62111251580278137</v>
      </c>
      <c r="P14" s="14">
        <f t="shared" si="3"/>
        <v>5.4299662826636695E-2</v>
      </c>
      <c r="Q14" s="15">
        <f t="shared" si="4"/>
        <v>5.1766647934813156E-2</v>
      </c>
    </row>
    <row r="15" spans="1:17" ht="21.75" customHeight="1" x14ac:dyDescent="0.25">
      <c r="A15" s="22" t="s">
        <v>36</v>
      </c>
      <c r="B15" s="23" t="s">
        <v>37</v>
      </c>
      <c r="C15" s="24">
        <v>3906</v>
      </c>
      <c r="D15" s="25"/>
      <c r="E15" s="24">
        <v>3906</v>
      </c>
      <c r="F15" s="24">
        <v>328</v>
      </c>
      <c r="G15" s="25">
        <v>0</v>
      </c>
      <c r="H15" s="24">
        <f>104.4+104.45</f>
        <v>208.85000000000002</v>
      </c>
      <c r="I15" s="29">
        <v>25.61</v>
      </c>
      <c r="J15" s="26">
        <f t="shared" si="5"/>
        <v>302.39</v>
      </c>
      <c r="K15" s="27">
        <f t="shared" si="6"/>
        <v>3880.39</v>
      </c>
      <c r="L15" s="26">
        <f t="shared" si="0"/>
        <v>3578</v>
      </c>
      <c r="M15" s="30">
        <v>25.61</v>
      </c>
      <c r="N15" s="26">
        <f t="shared" si="1"/>
        <v>0</v>
      </c>
      <c r="O15" s="28">
        <f t="shared" si="2"/>
        <v>7.8079268292682927E-2</v>
      </c>
      <c r="P15" s="14">
        <f t="shared" si="3"/>
        <v>5.3469022017409121E-2</v>
      </c>
      <c r="Q15" s="15">
        <f t="shared" si="4"/>
        <v>6.5565796210957502E-3</v>
      </c>
    </row>
    <row r="16" spans="1:17" ht="21.75" customHeight="1" x14ac:dyDescent="0.25">
      <c r="A16" s="33" t="s">
        <v>38</v>
      </c>
      <c r="B16" s="23" t="s">
        <v>39</v>
      </c>
      <c r="C16" s="24">
        <v>71348</v>
      </c>
      <c r="D16" s="25"/>
      <c r="E16" s="24">
        <v>71348</v>
      </c>
      <c r="F16" s="24">
        <v>30000</v>
      </c>
      <c r="G16" s="25">
        <v>0</v>
      </c>
      <c r="H16" s="24">
        <v>0</v>
      </c>
      <c r="I16" s="29">
        <v>0</v>
      </c>
      <c r="J16" s="26">
        <f t="shared" si="5"/>
        <v>30000</v>
      </c>
      <c r="K16" s="27">
        <f>SUM(E16-I16)</f>
        <v>71348</v>
      </c>
      <c r="L16" s="26">
        <f t="shared" si="0"/>
        <v>41348</v>
      </c>
      <c r="M16" s="30">
        <v>0</v>
      </c>
      <c r="N16" s="26">
        <f t="shared" si="1"/>
        <v>0</v>
      </c>
      <c r="O16" s="28">
        <f t="shared" si="2"/>
        <v>0</v>
      </c>
      <c r="P16" s="14">
        <f t="shared" si="3"/>
        <v>0</v>
      </c>
      <c r="Q16" s="15">
        <f t="shared" si="4"/>
        <v>0</v>
      </c>
    </row>
    <row r="17" spans="1:17" ht="21.75" customHeight="1" x14ac:dyDescent="0.25">
      <c r="A17" s="33" t="s">
        <v>40</v>
      </c>
      <c r="B17" s="23" t="s">
        <v>41</v>
      </c>
      <c r="C17" s="24">
        <v>0</v>
      </c>
      <c r="D17" s="25"/>
      <c r="E17" s="24">
        <v>0</v>
      </c>
      <c r="F17" s="24">
        <v>0</v>
      </c>
      <c r="G17" s="25">
        <v>0</v>
      </c>
      <c r="H17" s="24">
        <v>0</v>
      </c>
      <c r="I17" s="29">
        <v>0</v>
      </c>
      <c r="J17" s="26">
        <f t="shared" si="5"/>
        <v>0</v>
      </c>
      <c r="K17" s="27"/>
      <c r="L17" s="26">
        <v>0</v>
      </c>
      <c r="M17" s="30">
        <v>0</v>
      </c>
      <c r="N17" s="26">
        <f t="shared" si="1"/>
        <v>0</v>
      </c>
      <c r="O17" s="28">
        <v>0</v>
      </c>
      <c r="P17" s="14">
        <v>0</v>
      </c>
      <c r="Q17" s="15">
        <v>0</v>
      </c>
    </row>
    <row r="18" spans="1:17" ht="21.75" customHeight="1" x14ac:dyDescent="0.25">
      <c r="A18" s="33" t="s">
        <v>42</v>
      </c>
      <c r="B18" s="23" t="s">
        <v>43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29">
        <v>0</v>
      </c>
      <c r="J18" s="26">
        <f t="shared" si="5"/>
        <v>0</v>
      </c>
      <c r="K18" s="27">
        <f>SUM(E18-I18)</f>
        <v>0</v>
      </c>
      <c r="L18" s="26">
        <f t="shared" si="0"/>
        <v>0</v>
      </c>
      <c r="M18" s="30">
        <v>0</v>
      </c>
      <c r="N18" s="26">
        <f t="shared" si="1"/>
        <v>0</v>
      </c>
      <c r="O18" s="28">
        <v>0</v>
      </c>
      <c r="P18" s="14">
        <v>0</v>
      </c>
      <c r="Q18" s="15">
        <v>0</v>
      </c>
    </row>
    <row r="19" spans="1:17" ht="21.75" customHeight="1" x14ac:dyDescent="0.25">
      <c r="A19" s="33" t="s">
        <v>44</v>
      </c>
      <c r="B19" s="23" t="s">
        <v>45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29">
        <v>0</v>
      </c>
      <c r="J19" s="26">
        <f t="shared" si="5"/>
        <v>0</v>
      </c>
      <c r="K19" s="27">
        <f>SUM(E19-I19)</f>
        <v>0</v>
      </c>
      <c r="L19" s="26">
        <f t="shared" si="0"/>
        <v>0</v>
      </c>
      <c r="M19" s="30">
        <v>0</v>
      </c>
      <c r="N19" s="26">
        <f t="shared" si="1"/>
        <v>0</v>
      </c>
      <c r="O19" s="28">
        <v>0</v>
      </c>
      <c r="P19" s="14">
        <v>0</v>
      </c>
      <c r="Q19" s="15">
        <v>0</v>
      </c>
    </row>
    <row r="20" spans="1:17" ht="21.75" customHeight="1" x14ac:dyDescent="0.25">
      <c r="A20" s="33" t="s">
        <v>46</v>
      </c>
      <c r="B20" s="23" t="s">
        <v>47</v>
      </c>
      <c r="C20" s="24">
        <v>0</v>
      </c>
      <c r="D20" s="25"/>
      <c r="E20" s="24">
        <v>0</v>
      </c>
      <c r="F20" s="24">
        <v>0</v>
      </c>
      <c r="G20" s="25">
        <v>0</v>
      </c>
      <c r="H20" s="24">
        <v>0</v>
      </c>
      <c r="I20" s="29">
        <v>0</v>
      </c>
      <c r="J20" s="26">
        <f t="shared" si="5"/>
        <v>0</v>
      </c>
      <c r="K20" s="27">
        <f>SUM(E20-I20)</f>
        <v>0</v>
      </c>
      <c r="L20" s="26">
        <f t="shared" si="0"/>
        <v>0</v>
      </c>
      <c r="M20" s="30">
        <v>0</v>
      </c>
      <c r="N20" s="26">
        <f t="shared" si="1"/>
        <v>0</v>
      </c>
      <c r="O20" s="28">
        <v>0</v>
      </c>
      <c r="P20" s="14">
        <v>0</v>
      </c>
      <c r="Q20" s="15">
        <v>0</v>
      </c>
    </row>
    <row r="21" spans="1:17" ht="21.75" customHeight="1" x14ac:dyDescent="0.25">
      <c r="A21" s="33"/>
      <c r="B21" s="23"/>
      <c r="C21" s="24"/>
      <c r="D21" s="25"/>
      <c r="E21" s="34"/>
      <c r="F21" s="24"/>
      <c r="G21" s="34"/>
      <c r="H21" s="24"/>
      <c r="I21" s="29"/>
      <c r="J21" s="26"/>
      <c r="K21" s="11"/>
      <c r="L21" s="35"/>
      <c r="M21" s="30"/>
      <c r="N21" s="26"/>
      <c r="O21" s="36"/>
      <c r="P21" s="14"/>
      <c r="Q21" s="37"/>
    </row>
    <row r="22" spans="1:17" ht="21.75" customHeight="1" x14ac:dyDescent="0.25">
      <c r="A22" s="38"/>
      <c r="B22" s="17" t="s">
        <v>48</v>
      </c>
      <c r="C22" s="12">
        <f>SUM(C23:C55)</f>
        <v>448750</v>
      </c>
      <c r="D22" s="11">
        <f>SUM(D23:D48)</f>
        <v>0</v>
      </c>
      <c r="E22" s="39">
        <f>SUM(E23:E56)</f>
        <v>448750</v>
      </c>
      <c r="F22" s="12">
        <f>SUM(F23:F56)</f>
        <v>106520</v>
      </c>
      <c r="G22" s="12">
        <f>SUM(G23:G56)</f>
        <v>0</v>
      </c>
      <c r="H22" s="12">
        <f>SUM(H23:H56)</f>
        <v>0</v>
      </c>
      <c r="I22" s="11">
        <f>SUM(I23:I56)</f>
        <v>16823.48</v>
      </c>
      <c r="J22" s="12">
        <f>SUM(F22-I22)+G22</f>
        <v>89696.52</v>
      </c>
      <c r="K22" s="12">
        <f>SUM(E22-G22-I22)</f>
        <v>431926.52</v>
      </c>
      <c r="L22" s="40">
        <f t="shared" ref="L22:L39" si="7">SUM(E22-F22)</f>
        <v>342230</v>
      </c>
      <c r="M22" s="12">
        <f>SUM(M23:M56)</f>
        <v>7800</v>
      </c>
      <c r="N22" s="12">
        <f t="shared" ref="N22:N56" si="8">SUM(I22-M22)</f>
        <v>9023.48</v>
      </c>
      <c r="O22" s="41">
        <f t="shared" ref="O22:O51" si="9">SUM(I22/F22*100%)</f>
        <v>0.15793728877206159</v>
      </c>
      <c r="P22" s="42">
        <f>SUM(H22/E22)</f>
        <v>0</v>
      </c>
      <c r="Q22" s="43">
        <f>SUM(I22/E22*100%)</f>
        <v>3.7489649025069634E-2</v>
      </c>
    </row>
    <row r="23" spans="1:17" ht="21.75" customHeight="1" x14ac:dyDescent="0.25">
      <c r="A23" s="31" t="s">
        <v>49</v>
      </c>
      <c r="B23" s="23" t="s">
        <v>50</v>
      </c>
      <c r="C23" s="24">
        <v>120000</v>
      </c>
      <c r="D23" s="44"/>
      <c r="E23" s="24">
        <v>120000</v>
      </c>
      <c r="F23" s="24">
        <v>45000</v>
      </c>
      <c r="G23" s="24">
        <v>0</v>
      </c>
      <c r="H23" s="24">
        <v>0</v>
      </c>
      <c r="I23" s="45">
        <v>0</v>
      </c>
      <c r="J23" s="26">
        <f>F23-I23+H23+G23</f>
        <v>45000</v>
      </c>
      <c r="K23" s="27">
        <f>SUM(E23-I23)</f>
        <v>120000</v>
      </c>
      <c r="L23" s="35">
        <f t="shared" si="7"/>
        <v>75000</v>
      </c>
      <c r="M23" s="24">
        <v>0</v>
      </c>
      <c r="N23" s="26">
        <f t="shared" si="8"/>
        <v>0</v>
      </c>
      <c r="O23" s="36">
        <f t="shared" si="9"/>
        <v>0</v>
      </c>
      <c r="P23" s="46">
        <f t="shared" ref="P23:P51" si="10">SUM(H23/E23)</f>
        <v>0</v>
      </c>
      <c r="Q23" s="37">
        <f t="shared" ref="Q23:Q30" si="11">SUM(I23/E23*100%)</f>
        <v>0</v>
      </c>
    </row>
    <row r="24" spans="1:17" ht="21.75" customHeight="1" x14ac:dyDescent="0.25">
      <c r="A24" s="31" t="s">
        <v>51</v>
      </c>
      <c r="B24" s="23" t="s">
        <v>52</v>
      </c>
      <c r="C24" s="24">
        <v>3500</v>
      </c>
      <c r="D24" s="44"/>
      <c r="E24" s="24">
        <v>3500</v>
      </c>
      <c r="F24" s="24">
        <v>500</v>
      </c>
      <c r="G24" s="24">
        <v>0</v>
      </c>
      <c r="H24" s="24">
        <v>0</v>
      </c>
      <c r="I24" s="45">
        <v>0</v>
      </c>
      <c r="J24" s="26">
        <f t="shared" ref="J24:J56" si="12">F24-I24+H24</f>
        <v>500</v>
      </c>
      <c r="K24" s="27">
        <f t="shared" ref="K24:K56" si="13">SUM(E24-I24)</f>
        <v>3500</v>
      </c>
      <c r="L24" s="35">
        <f t="shared" si="7"/>
        <v>3000</v>
      </c>
      <c r="M24" s="24">
        <v>0</v>
      </c>
      <c r="N24" s="26">
        <f t="shared" si="8"/>
        <v>0</v>
      </c>
      <c r="O24" s="36">
        <f t="shared" si="9"/>
        <v>0</v>
      </c>
      <c r="P24" s="46">
        <f t="shared" si="10"/>
        <v>0</v>
      </c>
      <c r="Q24" s="37">
        <f t="shared" si="11"/>
        <v>0</v>
      </c>
    </row>
    <row r="25" spans="1:17" ht="21.75" customHeight="1" x14ac:dyDescent="0.25">
      <c r="A25" s="31" t="s">
        <v>53</v>
      </c>
      <c r="B25" s="23" t="s">
        <v>54</v>
      </c>
      <c r="C25" s="24">
        <v>4000</v>
      </c>
      <c r="D25" s="44"/>
      <c r="E25" s="24">
        <v>4000</v>
      </c>
      <c r="F25" s="24">
        <v>500</v>
      </c>
      <c r="G25" s="24">
        <v>0</v>
      </c>
      <c r="H25" s="24">
        <v>0</v>
      </c>
      <c r="I25" s="45">
        <v>0</v>
      </c>
      <c r="J25" s="26">
        <f t="shared" si="12"/>
        <v>500</v>
      </c>
      <c r="K25" s="27">
        <f t="shared" si="13"/>
        <v>4000</v>
      </c>
      <c r="L25" s="35">
        <f t="shared" si="7"/>
        <v>3500</v>
      </c>
      <c r="M25" s="24">
        <v>0</v>
      </c>
      <c r="N25" s="26">
        <f>SUM(I25-M25)</f>
        <v>0</v>
      </c>
      <c r="O25" s="36">
        <f t="shared" si="9"/>
        <v>0</v>
      </c>
      <c r="P25" s="46">
        <f t="shared" si="10"/>
        <v>0</v>
      </c>
      <c r="Q25" s="37">
        <f t="shared" si="11"/>
        <v>0</v>
      </c>
    </row>
    <row r="26" spans="1:17" ht="21.75" customHeight="1" x14ac:dyDescent="0.25">
      <c r="A26" s="31" t="s">
        <v>55</v>
      </c>
      <c r="B26" s="23" t="s">
        <v>56</v>
      </c>
      <c r="C26" s="24">
        <v>3000</v>
      </c>
      <c r="D26" s="44"/>
      <c r="E26" s="24">
        <v>3000</v>
      </c>
      <c r="F26" s="24">
        <v>250</v>
      </c>
      <c r="G26" s="24">
        <v>0</v>
      </c>
      <c r="H26" s="24">
        <v>0</v>
      </c>
      <c r="I26" s="45">
        <v>0</v>
      </c>
      <c r="J26" s="26">
        <f t="shared" si="12"/>
        <v>250</v>
      </c>
      <c r="K26" s="27">
        <f t="shared" si="13"/>
        <v>3000</v>
      </c>
      <c r="L26" s="35">
        <f t="shared" si="7"/>
        <v>2750</v>
      </c>
      <c r="M26" s="24">
        <v>0</v>
      </c>
      <c r="N26" s="26">
        <f t="shared" si="8"/>
        <v>0</v>
      </c>
      <c r="O26" s="36">
        <f t="shared" si="9"/>
        <v>0</v>
      </c>
      <c r="P26" s="46">
        <f t="shared" si="10"/>
        <v>0</v>
      </c>
      <c r="Q26" s="37">
        <f t="shared" si="11"/>
        <v>0</v>
      </c>
    </row>
    <row r="27" spans="1:17" ht="21.75" customHeight="1" x14ac:dyDescent="0.25">
      <c r="A27" s="31" t="s">
        <v>57</v>
      </c>
      <c r="B27" s="23" t="s">
        <v>58</v>
      </c>
      <c r="C27" s="24">
        <v>3000</v>
      </c>
      <c r="D27" s="44"/>
      <c r="E27" s="24">
        <v>3000</v>
      </c>
      <c r="F27" s="24">
        <v>250</v>
      </c>
      <c r="G27" s="24">
        <v>0</v>
      </c>
      <c r="H27" s="24">
        <v>0</v>
      </c>
      <c r="I27" s="45">
        <v>0</v>
      </c>
      <c r="J27" s="26">
        <f t="shared" si="12"/>
        <v>250</v>
      </c>
      <c r="K27" s="27">
        <f t="shared" si="13"/>
        <v>3000</v>
      </c>
      <c r="L27" s="35">
        <f t="shared" si="7"/>
        <v>2750</v>
      </c>
      <c r="M27" s="24">
        <v>0</v>
      </c>
      <c r="N27" s="26">
        <f t="shared" si="8"/>
        <v>0</v>
      </c>
      <c r="O27" s="36">
        <f t="shared" si="9"/>
        <v>0</v>
      </c>
      <c r="P27" s="46">
        <f t="shared" si="10"/>
        <v>0</v>
      </c>
      <c r="Q27" s="37">
        <f t="shared" si="11"/>
        <v>0</v>
      </c>
    </row>
    <row r="28" spans="1:17" ht="21.75" customHeight="1" x14ac:dyDescent="0.25">
      <c r="A28" s="31">
        <v>111</v>
      </c>
      <c r="B28" s="23" t="s">
        <v>59</v>
      </c>
      <c r="C28" s="24">
        <v>2000</v>
      </c>
      <c r="D28" s="44"/>
      <c r="E28" s="24">
        <v>2000</v>
      </c>
      <c r="F28" s="24">
        <v>200</v>
      </c>
      <c r="G28" s="24">
        <v>0</v>
      </c>
      <c r="H28" s="24">
        <v>0</v>
      </c>
      <c r="I28" s="45">
        <v>0</v>
      </c>
      <c r="J28" s="26">
        <f t="shared" si="12"/>
        <v>200</v>
      </c>
      <c r="K28" s="27">
        <f t="shared" si="13"/>
        <v>2000</v>
      </c>
      <c r="L28" s="35">
        <f t="shared" si="7"/>
        <v>1800</v>
      </c>
      <c r="M28" s="24">
        <v>0</v>
      </c>
      <c r="N28" s="26">
        <f t="shared" si="8"/>
        <v>0</v>
      </c>
      <c r="O28" s="36">
        <f t="shared" si="9"/>
        <v>0</v>
      </c>
      <c r="P28" s="46">
        <f t="shared" si="10"/>
        <v>0</v>
      </c>
      <c r="Q28" s="37">
        <f t="shared" si="11"/>
        <v>0</v>
      </c>
    </row>
    <row r="29" spans="1:17" ht="21.75" customHeight="1" x14ac:dyDescent="0.25">
      <c r="A29" s="31" t="s">
        <v>60</v>
      </c>
      <c r="B29" s="23" t="s">
        <v>61</v>
      </c>
      <c r="C29" s="24">
        <v>1000</v>
      </c>
      <c r="D29" s="44"/>
      <c r="E29" s="24">
        <v>1000</v>
      </c>
      <c r="F29" s="24">
        <v>100</v>
      </c>
      <c r="G29" s="24">
        <v>0</v>
      </c>
      <c r="H29" s="24">
        <v>0</v>
      </c>
      <c r="I29" s="45">
        <v>0</v>
      </c>
      <c r="J29" s="26">
        <f t="shared" si="12"/>
        <v>100</v>
      </c>
      <c r="K29" s="27">
        <f t="shared" si="13"/>
        <v>1000</v>
      </c>
      <c r="L29" s="35">
        <f t="shared" si="7"/>
        <v>900</v>
      </c>
      <c r="M29" s="24">
        <v>0</v>
      </c>
      <c r="N29" s="26">
        <f t="shared" si="8"/>
        <v>0</v>
      </c>
      <c r="O29" s="36">
        <f t="shared" si="9"/>
        <v>0</v>
      </c>
      <c r="P29" s="46">
        <f t="shared" si="10"/>
        <v>0</v>
      </c>
      <c r="Q29" s="37">
        <f t="shared" si="11"/>
        <v>0</v>
      </c>
    </row>
    <row r="30" spans="1:17" ht="21.75" customHeight="1" x14ac:dyDescent="0.25">
      <c r="A30" s="31" t="s">
        <v>62</v>
      </c>
      <c r="B30" s="23" t="s">
        <v>63</v>
      </c>
      <c r="C30" s="24">
        <v>500</v>
      </c>
      <c r="D30" s="44"/>
      <c r="E30" s="24">
        <v>500</v>
      </c>
      <c r="F30" s="24">
        <v>45</v>
      </c>
      <c r="G30" s="24">
        <v>0</v>
      </c>
      <c r="H30" s="24">
        <v>0</v>
      </c>
      <c r="I30" s="45">
        <v>0</v>
      </c>
      <c r="J30" s="26">
        <f t="shared" si="12"/>
        <v>45</v>
      </c>
      <c r="K30" s="27">
        <f t="shared" si="13"/>
        <v>500</v>
      </c>
      <c r="L30" s="35">
        <f t="shared" si="7"/>
        <v>455</v>
      </c>
      <c r="M30" s="24">
        <v>0</v>
      </c>
      <c r="N30" s="26">
        <f t="shared" si="8"/>
        <v>0</v>
      </c>
      <c r="O30" s="36">
        <f t="shared" si="9"/>
        <v>0</v>
      </c>
      <c r="P30" s="46">
        <f t="shared" si="10"/>
        <v>0</v>
      </c>
      <c r="Q30" s="37">
        <f t="shared" si="11"/>
        <v>0</v>
      </c>
    </row>
    <row r="31" spans="1:17" ht="21.75" customHeight="1" x14ac:dyDescent="0.25">
      <c r="A31" s="31" t="s">
        <v>64</v>
      </c>
      <c r="B31" s="23" t="s">
        <v>65</v>
      </c>
      <c r="C31" s="24">
        <v>28500</v>
      </c>
      <c r="D31" s="44"/>
      <c r="E31" s="24">
        <v>28500</v>
      </c>
      <c r="F31" s="24">
        <v>2375</v>
      </c>
      <c r="G31" s="24">
        <v>0</v>
      </c>
      <c r="H31" s="24">
        <v>0</v>
      </c>
      <c r="I31" s="45">
        <v>1516.6</v>
      </c>
      <c r="J31" s="26">
        <f t="shared" si="12"/>
        <v>858.40000000000009</v>
      </c>
      <c r="K31" s="27">
        <f t="shared" si="13"/>
        <v>26983.4</v>
      </c>
      <c r="L31" s="35">
        <f t="shared" si="7"/>
        <v>26125</v>
      </c>
      <c r="M31" s="24">
        <v>0</v>
      </c>
      <c r="N31" s="26">
        <f t="shared" si="8"/>
        <v>1516.6</v>
      </c>
      <c r="O31" s="36">
        <f t="shared" si="9"/>
        <v>0.63856842105263156</v>
      </c>
      <c r="P31" s="46">
        <f t="shared" si="10"/>
        <v>0</v>
      </c>
      <c r="Q31" s="37">
        <f>SUM(I31/E31*100%)</f>
        <v>5.3214035087719297E-2</v>
      </c>
    </row>
    <row r="32" spans="1:17" ht="21.75" customHeight="1" x14ac:dyDescent="0.25">
      <c r="A32" s="31" t="s">
        <v>66</v>
      </c>
      <c r="B32" s="23" t="s">
        <v>67</v>
      </c>
      <c r="C32" s="24">
        <v>15000</v>
      </c>
      <c r="D32" s="44"/>
      <c r="E32" s="24">
        <v>15000</v>
      </c>
      <c r="F32" s="24">
        <v>1250</v>
      </c>
      <c r="G32" s="24">
        <v>0</v>
      </c>
      <c r="H32" s="24">
        <v>0</v>
      </c>
      <c r="I32" s="45">
        <v>12.47</v>
      </c>
      <c r="J32" s="26">
        <f t="shared" si="12"/>
        <v>1237.53</v>
      </c>
      <c r="K32" s="27">
        <f t="shared" si="13"/>
        <v>14987.53</v>
      </c>
      <c r="L32" s="35">
        <f t="shared" si="7"/>
        <v>13750</v>
      </c>
      <c r="M32" s="24">
        <v>0</v>
      </c>
      <c r="N32" s="26">
        <f t="shared" si="8"/>
        <v>12.47</v>
      </c>
      <c r="O32" s="36">
        <f t="shared" si="9"/>
        <v>9.9760000000000005E-3</v>
      </c>
      <c r="P32" s="46">
        <f t="shared" si="10"/>
        <v>0</v>
      </c>
      <c r="Q32" s="37">
        <f>SUM(I32/E32*100%)</f>
        <v>8.3133333333333334E-4</v>
      </c>
    </row>
    <row r="33" spans="1:17" ht="21.75" customHeight="1" x14ac:dyDescent="0.25">
      <c r="A33" s="31" t="s">
        <v>68</v>
      </c>
      <c r="B33" s="23" t="s">
        <v>69</v>
      </c>
      <c r="C33" s="24">
        <v>25000</v>
      </c>
      <c r="D33" s="44"/>
      <c r="E33" s="24">
        <v>25000</v>
      </c>
      <c r="F33" s="24">
        <v>10000</v>
      </c>
      <c r="G33" s="24">
        <v>0</v>
      </c>
      <c r="H33" s="24">
        <v>0</v>
      </c>
      <c r="I33" s="45">
        <v>0</v>
      </c>
      <c r="J33" s="26">
        <f t="shared" si="12"/>
        <v>10000</v>
      </c>
      <c r="K33" s="27">
        <f t="shared" si="13"/>
        <v>25000</v>
      </c>
      <c r="L33" s="35">
        <f t="shared" si="7"/>
        <v>15000</v>
      </c>
      <c r="M33" s="24">
        <v>0</v>
      </c>
      <c r="N33" s="26">
        <f t="shared" si="8"/>
        <v>0</v>
      </c>
      <c r="O33" s="36">
        <f t="shared" si="9"/>
        <v>0</v>
      </c>
      <c r="P33" s="46">
        <f t="shared" si="10"/>
        <v>0</v>
      </c>
      <c r="Q33" s="37">
        <f>SUM(I33/E33*100%)</f>
        <v>0</v>
      </c>
    </row>
    <row r="34" spans="1:17" ht="21.75" customHeight="1" x14ac:dyDescent="0.25">
      <c r="A34" s="31">
        <v>117</v>
      </c>
      <c r="B34" s="23" t="s">
        <v>70</v>
      </c>
      <c r="C34" s="24">
        <v>10000</v>
      </c>
      <c r="D34" s="44"/>
      <c r="E34" s="24">
        <v>10000</v>
      </c>
      <c r="F34" s="24">
        <v>2500</v>
      </c>
      <c r="G34" s="24"/>
      <c r="H34" s="24"/>
      <c r="I34" s="45">
        <v>0</v>
      </c>
      <c r="J34" s="26"/>
      <c r="K34" s="27">
        <f t="shared" si="13"/>
        <v>10000</v>
      </c>
      <c r="L34" s="35">
        <f t="shared" si="7"/>
        <v>7500</v>
      </c>
      <c r="M34" s="24">
        <v>0</v>
      </c>
      <c r="N34" s="26">
        <f t="shared" si="8"/>
        <v>0</v>
      </c>
      <c r="O34" s="36">
        <f t="shared" si="9"/>
        <v>0</v>
      </c>
      <c r="P34" s="46"/>
      <c r="Q34" s="37">
        <f>SUM(I34/E34*100%)</f>
        <v>0</v>
      </c>
    </row>
    <row r="35" spans="1:17" ht="21.75" customHeight="1" x14ac:dyDescent="0.25">
      <c r="A35" s="31" t="s">
        <v>71</v>
      </c>
      <c r="B35" s="23" t="s">
        <v>72</v>
      </c>
      <c r="C35" s="24">
        <v>10000</v>
      </c>
      <c r="D35" s="44"/>
      <c r="E35" s="24">
        <v>10000</v>
      </c>
      <c r="F35" s="24">
        <v>2000</v>
      </c>
      <c r="G35" s="24">
        <v>0</v>
      </c>
      <c r="H35" s="24">
        <v>0</v>
      </c>
      <c r="I35" s="45">
        <v>0</v>
      </c>
      <c r="J35" s="26">
        <f t="shared" si="12"/>
        <v>2000</v>
      </c>
      <c r="K35" s="27">
        <f t="shared" si="13"/>
        <v>10000</v>
      </c>
      <c r="L35" s="35">
        <f t="shared" si="7"/>
        <v>8000</v>
      </c>
      <c r="M35" s="24">
        <v>0</v>
      </c>
      <c r="N35" s="26">
        <f t="shared" si="8"/>
        <v>0</v>
      </c>
      <c r="O35" s="36">
        <f t="shared" si="9"/>
        <v>0</v>
      </c>
      <c r="P35" s="46">
        <f t="shared" si="10"/>
        <v>0</v>
      </c>
      <c r="Q35" s="37">
        <f>SUM(I35/E35*100%)</f>
        <v>0</v>
      </c>
    </row>
    <row r="36" spans="1:17" ht="21.75" customHeight="1" x14ac:dyDescent="0.25">
      <c r="A36" s="47">
        <v>131</v>
      </c>
      <c r="B36" s="48" t="s">
        <v>73</v>
      </c>
      <c r="C36" s="24">
        <v>10000</v>
      </c>
      <c r="D36" s="49"/>
      <c r="E36" s="24">
        <v>10000</v>
      </c>
      <c r="F36" s="24">
        <v>2000</v>
      </c>
      <c r="G36" s="24">
        <v>0</v>
      </c>
      <c r="H36" s="24">
        <v>0</v>
      </c>
      <c r="I36" s="45">
        <v>0</v>
      </c>
      <c r="J36" s="26">
        <f t="shared" si="12"/>
        <v>2000</v>
      </c>
      <c r="K36" s="27">
        <f t="shared" si="13"/>
        <v>10000</v>
      </c>
      <c r="L36" s="35">
        <f t="shared" si="7"/>
        <v>8000</v>
      </c>
      <c r="M36" s="50">
        <v>0</v>
      </c>
      <c r="N36" s="26">
        <f t="shared" si="8"/>
        <v>0</v>
      </c>
      <c r="O36" s="36">
        <f t="shared" si="9"/>
        <v>0</v>
      </c>
      <c r="P36" s="46">
        <f t="shared" si="10"/>
        <v>0</v>
      </c>
      <c r="Q36" s="37">
        <f t="shared" ref="Q36:Q51" si="14">SUM(I36/E36*100%)</f>
        <v>0</v>
      </c>
    </row>
    <row r="37" spans="1:17" ht="21.75" customHeight="1" x14ac:dyDescent="0.25">
      <c r="A37" s="31" t="s">
        <v>74</v>
      </c>
      <c r="B37" s="23" t="s">
        <v>75</v>
      </c>
      <c r="C37" s="24">
        <v>30000</v>
      </c>
      <c r="D37" s="44"/>
      <c r="E37" s="24">
        <v>30000</v>
      </c>
      <c r="F37" s="24">
        <v>5000</v>
      </c>
      <c r="G37" s="24">
        <v>0</v>
      </c>
      <c r="H37" s="24">
        <v>0</v>
      </c>
      <c r="I37" s="45">
        <v>0</v>
      </c>
      <c r="J37" s="26">
        <f t="shared" si="12"/>
        <v>5000</v>
      </c>
      <c r="K37" s="27">
        <f t="shared" si="13"/>
        <v>30000</v>
      </c>
      <c r="L37" s="35">
        <f t="shared" si="7"/>
        <v>25000</v>
      </c>
      <c r="M37" s="24">
        <v>0</v>
      </c>
      <c r="N37" s="26">
        <f t="shared" si="8"/>
        <v>0</v>
      </c>
      <c r="O37" s="36">
        <f t="shared" si="9"/>
        <v>0</v>
      </c>
      <c r="P37" s="46">
        <f t="shared" si="10"/>
        <v>0</v>
      </c>
      <c r="Q37" s="37">
        <f t="shared" si="14"/>
        <v>0</v>
      </c>
    </row>
    <row r="38" spans="1:17" ht="21.75" customHeight="1" x14ac:dyDescent="0.25">
      <c r="A38" s="31" t="s">
        <v>76</v>
      </c>
      <c r="B38" s="23" t="s">
        <v>77</v>
      </c>
      <c r="C38" s="24">
        <v>15250</v>
      </c>
      <c r="D38" s="25"/>
      <c r="E38" s="24">
        <v>15250</v>
      </c>
      <c r="F38" s="24">
        <v>2000</v>
      </c>
      <c r="G38" s="24">
        <v>0</v>
      </c>
      <c r="H38" s="24">
        <v>0</v>
      </c>
      <c r="I38" s="45">
        <v>0</v>
      </c>
      <c r="J38" s="26">
        <f t="shared" si="12"/>
        <v>2000</v>
      </c>
      <c r="K38" s="27">
        <f t="shared" si="13"/>
        <v>15250</v>
      </c>
      <c r="L38" s="35">
        <f t="shared" si="7"/>
        <v>13250</v>
      </c>
      <c r="M38" s="24">
        <v>0</v>
      </c>
      <c r="N38" s="26">
        <f t="shared" si="8"/>
        <v>0</v>
      </c>
      <c r="O38" s="36">
        <f t="shared" si="9"/>
        <v>0</v>
      </c>
      <c r="P38" s="46">
        <f t="shared" si="10"/>
        <v>0</v>
      </c>
      <c r="Q38" s="37">
        <f t="shared" si="14"/>
        <v>0</v>
      </c>
    </row>
    <row r="39" spans="1:17" ht="21.75" customHeight="1" x14ac:dyDescent="0.25">
      <c r="A39" s="31" t="s">
        <v>78</v>
      </c>
      <c r="B39" s="23" t="s">
        <v>79</v>
      </c>
      <c r="C39" s="24">
        <v>45000</v>
      </c>
      <c r="D39" s="25"/>
      <c r="E39" s="24">
        <v>45000</v>
      </c>
      <c r="F39" s="24">
        <v>10000</v>
      </c>
      <c r="G39" s="24">
        <v>0</v>
      </c>
      <c r="H39" s="24">
        <v>0</v>
      </c>
      <c r="I39" s="45">
        <v>7800</v>
      </c>
      <c r="J39" s="26">
        <f t="shared" si="12"/>
        <v>2200</v>
      </c>
      <c r="K39" s="27">
        <f t="shared" si="13"/>
        <v>37200</v>
      </c>
      <c r="L39" s="35">
        <f t="shared" si="7"/>
        <v>35000</v>
      </c>
      <c r="M39" s="24">
        <v>7800</v>
      </c>
      <c r="N39" s="26">
        <f t="shared" si="8"/>
        <v>0</v>
      </c>
      <c r="O39" s="36">
        <f t="shared" si="9"/>
        <v>0.78</v>
      </c>
      <c r="P39" s="46">
        <f t="shared" si="10"/>
        <v>0</v>
      </c>
      <c r="Q39" s="37">
        <f t="shared" si="14"/>
        <v>0.17333333333333334</v>
      </c>
    </row>
    <row r="40" spans="1:17" ht="21.75" customHeight="1" x14ac:dyDescent="0.25">
      <c r="A40" s="31" t="s">
        <v>80</v>
      </c>
      <c r="B40" s="23" t="s">
        <v>81</v>
      </c>
      <c r="C40" s="24">
        <v>13000</v>
      </c>
      <c r="D40" s="25"/>
      <c r="E40" s="24">
        <v>13000</v>
      </c>
      <c r="F40" s="24">
        <v>1500</v>
      </c>
      <c r="G40" s="24">
        <v>0</v>
      </c>
      <c r="H40" s="24">
        <v>0</v>
      </c>
      <c r="I40" s="45">
        <v>0</v>
      </c>
      <c r="J40" s="26">
        <f t="shared" si="12"/>
        <v>1500</v>
      </c>
      <c r="K40" s="27">
        <f t="shared" si="13"/>
        <v>13000</v>
      </c>
      <c r="L40" s="25">
        <f t="shared" ref="L40:L68" si="15">SUM(E40-F40)</f>
        <v>11500</v>
      </c>
      <c r="M40" s="24">
        <v>0</v>
      </c>
      <c r="N40" s="26">
        <f t="shared" si="8"/>
        <v>0</v>
      </c>
      <c r="O40" s="36">
        <f t="shared" si="9"/>
        <v>0</v>
      </c>
      <c r="P40" s="46">
        <f t="shared" si="10"/>
        <v>0</v>
      </c>
      <c r="Q40" s="37">
        <f t="shared" si="14"/>
        <v>0</v>
      </c>
    </row>
    <row r="41" spans="1:17" ht="21.75" customHeight="1" x14ac:dyDescent="0.25">
      <c r="A41" s="51" t="s">
        <v>82</v>
      </c>
      <c r="B41" s="52" t="s">
        <v>83</v>
      </c>
      <c r="C41" s="24">
        <v>40000</v>
      </c>
      <c r="D41" s="53"/>
      <c r="E41" s="24">
        <v>40000</v>
      </c>
      <c r="F41" s="24">
        <v>10000</v>
      </c>
      <c r="G41" s="24">
        <v>0</v>
      </c>
      <c r="H41" s="24">
        <v>0</v>
      </c>
      <c r="I41" s="45">
        <v>5430.7</v>
      </c>
      <c r="J41" s="26">
        <f t="shared" si="12"/>
        <v>4569.3</v>
      </c>
      <c r="K41" s="27">
        <f t="shared" si="13"/>
        <v>34569.300000000003</v>
      </c>
      <c r="L41" s="25">
        <f t="shared" si="15"/>
        <v>30000</v>
      </c>
      <c r="M41" s="24">
        <v>0</v>
      </c>
      <c r="N41" s="26">
        <f t="shared" si="8"/>
        <v>5430.7</v>
      </c>
      <c r="O41" s="36">
        <f t="shared" si="9"/>
        <v>0.54306999999999994</v>
      </c>
      <c r="P41" s="46">
        <f t="shared" si="10"/>
        <v>0</v>
      </c>
      <c r="Q41" s="37">
        <f t="shared" si="14"/>
        <v>0.13576749999999999</v>
      </c>
    </row>
    <row r="42" spans="1:17" ht="21.75" customHeight="1" x14ac:dyDescent="0.25">
      <c r="A42" s="31" t="s">
        <v>84</v>
      </c>
      <c r="B42" s="54" t="s">
        <v>85</v>
      </c>
      <c r="C42" s="24">
        <v>1500</v>
      </c>
      <c r="D42" s="55"/>
      <c r="E42" s="24">
        <v>1500</v>
      </c>
      <c r="F42" s="24">
        <v>250</v>
      </c>
      <c r="G42" s="24">
        <v>0</v>
      </c>
      <c r="H42" s="24">
        <v>0</v>
      </c>
      <c r="I42" s="45">
        <v>0</v>
      </c>
      <c r="J42" s="26">
        <f t="shared" si="12"/>
        <v>250</v>
      </c>
      <c r="K42" s="27">
        <f t="shared" si="13"/>
        <v>1500</v>
      </c>
      <c r="L42" s="24">
        <f t="shared" si="15"/>
        <v>1250</v>
      </c>
      <c r="M42" s="24">
        <v>0</v>
      </c>
      <c r="N42" s="24">
        <f t="shared" si="8"/>
        <v>0</v>
      </c>
      <c r="O42" s="36">
        <f t="shared" si="9"/>
        <v>0</v>
      </c>
      <c r="P42" s="46">
        <f t="shared" si="10"/>
        <v>0</v>
      </c>
      <c r="Q42" s="37">
        <f t="shared" si="14"/>
        <v>0</v>
      </c>
    </row>
    <row r="43" spans="1:17" ht="21.75" customHeight="1" x14ac:dyDescent="0.25">
      <c r="A43" s="31">
        <v>154</v>
      </c>
      <c r="B43" s="54" t="s">
        <v>86</v>
      </c>
      <c r="C43" s="24">
        <v>500</v>
      </c>
      <c r="D43" s="55"/>
      <c r="E43" s="24">
        <v>500</v>
      </c>
      <c r="F43" s="24">
        <v>50</v>
      </c>
      <c r="G43" s="24"/>
      <c r="H43" s="24"/>
      <c r="I43" s="45">
        <v>0</v>
      </c>
      <c r="J43" s="26"/>
      <c r="K43" s="27">
        <f t="shared" si="13"/>
        <v>500</v>
      </c>
      <c r="L43" s="24"/>
      <c r="M43" s="24">
        <v>0</v>
      </c>
      <c r="N43" s="24">
        <f t="shared" si="8"/>
        <v>0</v>
      </c>
      <c r="O43" s="36">
        <f t="shared" si="9"/>
        <v>0</v>
      </c>
      <c r="P43" s="46"/>
      <c r="Q43" s="37">
        <f t="shared" si="14"/>
        <v>0</v>
      </c>
    </row>
    <row r="44" spans="1:17" ht="21.75" customHeight="1" x14ac:dyDescent="0.25">
      <c r="A44" s="31" t="s">
        <v>87</v>
      </c>
      <c r="B44" s="54" t="s">
        <v>88</v>
      </c>
      <c r="C44" s="24">
        <v>13000</v>
      </c>
      <c r="D44" s="24"/>
      <c r="E44" s="24">
        <v>13000</v>
      </c>
      <c r="F44" s="24">
        <v>2000</v>
      </c>
      <c r="G44" s="24">
        <v>0</v>
      </c>
      <c r="H44" s="24">
        <v>0</v>
      </c>
      <c r="I44" s="45">
        <v>0</v>
      </c>
      <c r="J44" s="26">
        <f t="shared" si="12"/>
        <v>2000</v>
      </c>
      <c r="K44" s="27">
        <f t="shared" si="13"/>
        <v>13000</v>
      </c>
      <c r="L44" s="24">
        <f t="shared" si="15"/>
        <v>11000</v>
      </c>
      <c r="M44" s="24">
        <v>0</v>
      </c>
      <c r="N44" s="24">
        <f t="shared" si="8"/>
        <v>0</v>
      </c>
      <c r="O44" s="36">
        <f t="shared" si="9"/>
        <v>0</v>
      </c>
      <c r="P44" s="46">
        <f t="shared" si="10"/>
        <v>0</v>
      </c>
      <c r="Q44" s="37">
        <f t="shared" si="14"/>
        <v>0</v>
      </c>
    </row>
    <row r="45" spans="1:17" ht="21.75" customHeight="1" x14ac:dyDescent="0.25">
      <c r="A45" s="31" t="s">
        <v>89</v>
      </c>
      <c r="B45" s="54" t="s">
        <v>90</v>
      </c>
      <c r="C45" s="24">
        <v>20500</v>
      </c>
      <c r="D45" s="55"/>
      <c r="E45" s="24">
        <v>20500</v>
      </c>
      <c r="F45" s="24">
        <v>3000</v>
      </c>
      <c r="G45" s="24">
        <v>0</v>
      </c>
      <c r="H45" s="24">
        <v>0</v>
      </c>
      <c r="I45" s="45">
        <v>2063.71</v>
      </c>
      <c r="J45" s="26">
        <f t="shared" si="12"/>
        <v>936.29</v>
      </c>
      <c r="K45" s="27">
        <f t="shared" si="13"/>
        <v>18436.29</v>
      </c>
      <c r="L45" s="24">
        <f t="shared" si="15"/>
        <v>17500</v>
      </c>
      <c r="M45" s="24">
        <v>0</v>
      </c>
      <c r="N45" s="24">
        <f t="shared" si="8"/>
        <v>2063.71</v>
      </c>
      <c r="O45" s="36">
        <f t="shared" si="9"/>
        <v>0.68790333333333331</v>
      </c>
      <c r="P45" s="46">
        <f t="shared" si="10"/>
        <v>0</v>
      </c>
      <c r="Q45" s="37">
        <f t="shared" si="14"/>
        <v>0.10066878048780488</v>
      </c>
    </row>
    <row r="46" spans="1:17" ht="21.75" customHeight="1" x14ac:dyDescent="0.25">
      <c r="A46" s="31" t="s">
        <v>91</v>
      </c>
      <c r="B46" s="54" t="s">
        <v>92</v>
      </c>
      <c r="C46" s="24">
        <v>15000</v>
      </c>
      <c r="D46" s="24"/>
      <c r="E46" s="24">
        <v>15000</v>
      </c>
      <c r="F46" s="24">
        <v>2500</v>
      </c>
      <c r="G46" s="24">
        <v>0</v>
      </c>
      <c r="H46" s="24">
        <v>0</v>
      </c>
      <c r="I46" s="45">
        <v>0</v>
      </c>
      <c r="J46" s="26">
        <f t="shared" si="12"/>
        <v>2500</v>
      </c>
      <c r="K46" s="27">
        <f t="shared" si="13"/>
        <v>15000</v>
      </c>
      <c r="L46" s="24">
        <f t="shared" si="15"/>
        <v>12500</v>
      </c>
      <c r="M46" s="24">
        <v>0</v>
      </c>
      <c r="N46" s="56">
        <f t="shared" si="8"/>
        <v>0</v>
      </c>
      <c r="O46" s="36">
        <f t="shared" si="9"/>
        <v>0</v>
      </c>
      <c r="P46" s="46">
        <f t="shared" si="10"/>
        <v>0</v>
      </c>
      <c r="Q46" s="37">
        <f t="shared" si="14"/>
        <v>0</v>
      </c>
    </row>
    <row r="47" spans="1:17" ht="21.75" customHeight="1" x14ac:dyDescent="0.25">
      <c r="A47" s="31" t="s">
        <v>93</v>
      </c>
      <c r="B47" s="23" t="s">
        <v>94</v>
      </c>
      <c r="C47" s="24">
        <v>5000</v>
      </c>
      <c r="D47" s="45"/>
      <c r="E47" s="24">
        <v>5000</v>
      </c>
      <c r="F47" s="24">
        <v>1000</v>
      </c>
      <c r="G47" s="24">
        <v>0</v>
      </c>
      <c r="H47" s="24">
        <v>0</v>
      </c>
      <c r="I47" s="25">
        <v>0</v>
      </c>
      <c r="J47" s="26">
        <f t="shared" si="12"/>
        <v>1000</v>
      </c>
      <c r="K47" s="27">
        <f t="shared" si="13"/>
        <v>5000</v>
      </c>
      <c r="L47" s="24">
        <f t="shared" si="15"/>
        <v>4000</v>
      </c>
      <c r="M47" s="24">
        <v>0</v>
      </c>
      <c r="N47" s="56">
        <f t="shared" si="8"/>
        <v>0</v>
      </c>
      <c r="O47" s="36">
        <f t="shared" si="9"/>
        <v>0</v>
      </c>
      <c r="P47" s="46">
        <f t="shared" si="10"/>
        <v>0</v>
      </c>
      <c r="Q47" s="37">
        <f t="shared" si="14"/>
        <v>0</v>
      </c>
    </row>
    <row r="48" spans="1:17" ht="21.75" customHeight="1" x14ac:dyDescent="0.25">
      <c r="A48" s="31" t="s">
        <v>95</v>
      </c>
      <c r="B48" s="23" t="s">
        <v>96</v>
      </c>
      <c r="C48" s="24">
        <v>3000</v>
      </c>
      <c r="D48" s="45"/>
      <c r="E48" s="24">
        <v>3000</v>
      </c>
      <c r="F48" s="24">
        <v>500</v>
      </c>
      <c r="G48" s="24">
        <v>0</v>
      </c>
      <c r="H48" s="24">
        <v>0</v>
      </c>
      <c r="I48" s="25">
        <v>0</v>
      </c>
      <c r="J48" s="26">
        <f t="shared" si="12"/>
        <v>500</v>
      </c>
      <c r="K48" s="27">
        <f t="shared" si="13"/>
        <v>3000</v>
      </c>
      <c r="L48" s="24">
        <f t="shared" si="15"/>
        <v>2500</v>
      </c>
      <c r="M48" s="24">
        <v>0</v>
      </c>
      <c r="N48" s="56">
        <f t="shared" si="8"/>
        <v>0</v>
      </c>
      <c r="O48" s="36">
        <f t="shared" si="9"/>
        <v>0</v>
      </c>
      <c r="P48" s="46">
        <f t="shared" si="10"/>
        <v>0</v>
      </c>
      <c r="Q48" s="37">
        <f t="shared" si="14"/>
        <v>0</v>
      </c>
    </row>
    <row r="49" spans="1:17" ht="21.75" customHeight="1" x14ac:dyDescent="0.25">
      <c r="A49" s="31" t="s">
        <v>97</v>
      </c>
      <c r="B49" s="23" t="s">
        <v>98</v>
      </c>
      <c r="C49" s="24">
        <v>1000</v>
      </c>
      <c r="D49" s="45"/>
      <c r="E49" s="24">
        <v>1000</v>
      </c>
      <c r="F49" s="24">
        <v>250</v>
      </c>
      <c r="G49" s="24">
        <v>0</v>
      </c>
      <c r="H49" s="24">
        <v>0</v>
      </c>
      <c r="I49" s="25">
        <v>0</v>
      </c>
      <c r="J49" s="26">
        <f t="shared" si="12"/>
        <v>250</v>
      </c>
      <c r="K49" s="27">
        <f t="shared" si="13"/>
        <v>1000</v>
      </c>
      <c r="L49" s="24">
        <f t="shared" si="15"/>
        <v>750</v>
      </c>
      <c r="M49" s="24">
        <v>0</v>
      </c>
      <c r="N49" s="56">
        <f t="shared" si="8"/>
        <v>0</v>
      </c>
      <c r="O49" s="36">
        <f t="shared" si="9"/>
        <v>0</v>
      </c>
      <c r="P49" s="46">
        <f t="shared" si="10"/>
        <v>0</v>
      </c>
      <c r="Q49" s="37">
        <f t="shared" si="14"/>
        <v>0</v>
      </c>
    </row>
    <row r="50" spans="1:17" ht="21.75" customHeight="1" x14ac:dyDescent="0.25">
      <c r="A50" s="31" t="s">
        <v>99</v>
      </c>
      <c r="B50" s="23" t="s">
        <v>100</v>
      </c>
      <c r="C50" s="24">
        <v>3000</v>
      </c>
      <c r="D50" s="45"/>
      <c r="E50" s="24">
        <v>3000</v>
      </c>
      <c r="F50" s="24">
        <v>500</v>
      </c>
      <c r="G50" s="24">
        <v>0</v>
      </c>
      <c r="H50" s="24">
        <v>0</v>
      </c>
      <c r="I50" s="25">
        <v>0</v>
      </c>
      <c r="J50" s="26">
        <f t="shared" si="12"/>
        <v>500</v>
      </c>
      <c r="K50" s="27">
        <f t="shared" si="13"/>
        <v>3000</v>
      </c>
      <c r="L50" s="24">
        <f>SUM(E50-F50)</f>
        <v>2500</v>
      </c>
      <c r="M50" s="24">
        <v>0</v>
      </c>
      <c r="N50" s="56">
        <f t="shared" si="8"/>
        <v>0</v>
      </c>
      <c r="O50" s="36">
        <f t="shared" si="9"/>
        <v>0</v>
      </c>
      <c r="P50" s="46">
        <f t="shared" si="10"/>
        <v>0</v>
      </c>
      <c r="Q50" s="37">
        <f t="shared" si="14"/>
        <v>0</v>
      </c>
    </row>
    <row r="51" spans="1:17" ht="21.75" customHeight="1" x14ac:dyDescent="0.25">
      <c r="A51" s="57" t="s">
        <v>101</v>
      </c>
      <c r="B51" s="58" t="s">
        <v>102</v>
      </c>
      <c r="C51" s="24">
        <v>7500</v>
      </c>
      <c r="D51" s="45"/>
      <c r="E51" s="24">
        <v>7500</v>
      </c>
      <c r="F51" s="24">
        <v>1000</v>
      </c>
      <c r="G51" s="24">
        <v>0</v>
      </c>
      <c r="H51" s="24">
        <v>0</v>
      </c>
      <c r="I51" s="25">
        <v>0</v>
      </c>
      <c r="J51" s="26">
        <f t="shared" si="12"/>
        <v>1000</v>
      </c>
      <c r="K51" s="27">
        <f t="shared" si="13"/>
        <v>7500</v>
      </c>
      <c r="L51" s="24">
        <f t="shared" si="15"/>
        <v>6500</v>
      </c>
      <c r="M51" s="24">
        <v>0</v>
      </c>
      <c r="N51" s="56">
        <f t="shared" si="8"/>
        <v>0</v>
      </c>
      <c r="O51" s="36">
        <f t="shared" si="9"/>
        <v>0</v>
      </c>
      <c r="P51" s="46">
        <f t="shared" si="10"/>
        <v>0</v>
      </c>
      <c r="Q51" s="37">
        <f t="shared" si="14"/>
        <v>0</v>
      </c>
    </row>
    <row r="52" spans="1:17" ht="21.75" customHeight="1" x14ac:dyDescent="0.25">
      <c r="A52" s="31">
        <v>191</v>
      </c>
      <c r="B52" s="54" t="s">
        <v>103</v>
      </c>
      <c r="C52" s="24">
        <v>0</v>
      </c>
      <c r="D52" s="24"/>
      <c r="E52" s="24">
        <v>0</v>
      </c>
      <c r="F52" s="24">
        <v>0</v>
      </c>
      <c r="G52" s="24">
        <v>0</v>
      </c>
      <c r="H52" s="24">
        <v>0</v>
      </c>
      <c r="I52" s="25">
        <v>0</v>
      </c>
      <c r="J52" s="26">
        <f t="shared" si="12"/>
        <v>0</v>
      </c>
      <c r="K52" s="27">
        <f t="shared" si="13"/>
        <v>0</v>
      </c>
      <c r="L52" s="24">
        <f t="shared" si="15"/>
        <v>0</v>
      </c>
      <c r="M52" s="24">
        <v>0</v>
      </c>
      <c r="N52" s="56">
        <f t="shared" si="8"/>
        <v>0</v>
      </c>
      <c r="O52" s="36">
        <v>0</v>
      </c>
      <c r="P52" s="46">
        <v>0</v>
      </c>
      <c r="Q52" s="37">
        <v>0</v>
      </c>
    </row>
    <row r="53" spans="1:17" ht="21.75" customHeight="1" x14ac:dyDescent="0.25">
      <c r="A53" s="31">
        <v>192</v>
      </c>
      <c r="B53" s="54" t="s">
        <v>104</v>
      </c>
      <c r="C53" s="24">
        <v>0</v>
      </c>
      <c r="D53" s="24"/>
      <c r="E53" s="24">
        <v>0</v>
      </c>
      <c r="F53" s="24">
        <v>0</v>
      </c>
      <c r="G53" s="24">
        <v>0</v>
      </c>
      <c r="H53" s="24">
        <v>0</v>
      </c>
      <c r="I53" s="25">
        <v>0</v>
      </c>
      <c r="J53" s="26">
        <f t="shared" si="12"/>
        <v>0</v>
      </c>
      <c r="K53" s="27">
        <f t="shared" si="13"/>
        <v>0</v>
      </c>
      <c r="L53" s="24">
        <f t="shared" si="15"/>
        <v>0</v>
      </c>
      <c r="M53" s="24">
        <v>0</v>
      </c>
      <c r="N53" s="56">
        <f t="shared" si="8"/>
        <v>0</v>
      </c>
      <c r="O53" s="36">
        <v>0</v>
      </c>
      <c r="P53" s="46">
        <v>0</v>
      </c>
      <c r="Q53" s="37">
        <v>0</v>
      </c>
    </row>
    <row r="54" spans="1:17" ht="21.75" customHeight="1" x14ac:dyDescent="0.25">
      <c r="A54" s="31">
        <v>193</v>
      </c>
      <c r="B54" s="54" t="s">
        <v>105</v>
      </c>
      <c r="C54" s="24">
        <v>0</v>
      </c>
      <c r="D54" s="24"/>
      <c r="E54" s="24">
        <v>0</v>
      </c>
      <c r="F54" s="24">
        <v>0</v>
      </c>
      <c r="G54" s="24">
        <v>0</v>
      </c>
      <c r="H54" s="24">
        <v>0</v>
      </c>
      <c r="I54" s="25">
        <v>0</v>
      </c>
      <c r="J54" s="26">
        <f t="shared" si="12"/>
        <v>0</v>
      </c>
      <c r="K54" s="27">
        <f t="shared" si="13"/>
        <v>0</v>
      </c>
      <c r="L54" s="24">
        <f t="shared" si="15"/>
        <v>0</v>
      </c>
      <c r="M54" s="24">
        <v>0</v>
      </c>
      <c r="N54" s="56">
        <f t="shared" si="8"/>
        <v>0</v>
      </c>
      <c r="O54" s="36">
        <v>0</v>
      </c>
      <c r="P54" s="46">
        <v>0</v>
      </c>
      <c r="Q54" s="37">
        <v>0</v>
      </c>
    </row>
    <row r="55" spans="1:17" ht="21.75" customHeight="1" x14ac:dyDescent="0.25">
      <c r="A55" s="31">
        <v>196</v>
      </c>
      <c r="B55" s="54" t="s">
        <v>106</v>
      </c>
      <c r="C55" s="24">
        <v>0</v>
      </c>
      <c r="D55" s="24"/>
      <c r="E55" s="24">
        <v>0</v>
      </c>
      <c r="F55" s="24">
        <v>0</v>
      </c>
      <c r="G55" s="24">
        <v>0</v>
      </c>
      <c r="H55" s="24">
        <v>0</v>
      </c>
      <c r="I55" s="25">
        <v>0</v>
      </c>
      <c r="J55" s="26">
        <f t="shared" si="12"/>
        <v>0</v>
      </c>
      <c r="K55" s="27">
        <f t="shared" si="13"/>
        <v>0</v>
      </c>
      <c r="L55" s="24">
        <f t="shared" si="15"/>
        <v>0</v>
      </c>
      <c r="M55" s="24">
        <v>0</v>
      </c>
      <c r="N55" s="56">
        <f t="shared" si="8"/>
        <v>0</v>
      </c>
      <c r="O55" s="36">
        <v>0</v>
      </c>
      <c r="P55" s="46">
        <v>0</v>
      </c>
      <c r="Q55" s="37">
        <v>0</v>
      </c>
    </row>
    <row r="56" spans="1:17" ht="21.75" customHeight="1" x14ac:dyDescent="0.25">
      <c r="A56" s="31">
        <v>197</v>
      </c>
      <c r="B56" s="54" t="s">
        <v>107</v>
      </c>
      <c r="C56" s="24">
        <v>0</v>
      </c>
      <c r="D56" s="24"/>
      <c r="E56" s="24">
        <v>0</v>
      </c>
      <c r="F56" s="24">
        <v>0</v>
      </c>
      <c r="G56" s="24">
        <v>0</v>
      </c>
      <c r="H56" s="24">
        <v>0</v>
      </c>
      <c r="I56" s="25">
        <v>0</v>
      </c>
      <c r="J56" s="26">
        <f t="shared" si="12"/>
        <v>0</v>
      </c>
      <c r="K56" s="27">
        <f t="shared" si="13"/>
        <v>0</v>
      </c>
      <c r="L56" s="24">
        <f t="shared" si="15"/>
        <v>0</v>
      </c>
      <c r="M56" s="24">
        <v>0</v>
      </c>
      <c r="N56" s="56">
        <f t="shared" si="8"/>
        <v>0</v>
      </c>
      <c r="O56" s="36">
        <v>0</v>
      </c>
      <c r="P56" s="46">
        <v>0</v>
      </c>
      <c r="Q56" s="37">
        <v>0</v>
      </c>
    </row>
    <row r="57" spans="1:17" s="63" customFormat="1" ht="22.5" customHeight="1" x14ac:dyDescent="0.25">
      <c r="A57" s="59"/>
      <c r="B57" s="60" t="s">
        <v>108</v>
      </c>
      <c r="C57" s="61">
        <f>SUM(C58:C86)</f>
        <v>95100</v>
      </c>
      <c r="D57" s="61">
        <f>SUM(D58:D85)</f>
        <v>0</v>
      </c>
      <c r="E57" s="61">
        <f>SUM(E58:E91)</f>
        <v>95100</v>
      </c>
      <c r="F57" s="61">
        <f>SUM(F58:F91)</f>
        <v>18900</v>
      </c>
      <c r="G57" s="61">
        <v>0</v>
      </c>
      <c r="H57" s="61">
        <f>SUM(H58:H91)</f>
        <v>0</v>
      </c>
      <c r="I57" s="61">
        <f>SUM(I58:I91)</f>
        <v>255</v>
      </c>
      <c r="J57" s="61">
        <f>SUM(F57-I57)</f>
        <v>18645</v>
      </c>
      <c r="K57" s="61">
        <f>SUM(E57-G57-I57)</f>
        <v>94845</v>
      </c>
      <c r="L57" s="61">
        <f t="shared" si="15"/>
        <v>76200</v>
      </c>
      <c r="M57" s="61">
        <f>SUM(M58:M91)</f>
        <v>0</v>
      </c>
      <c r="N57" s="61">
        <f>+I57-M57</f>
        <v>255</v>
      </c>
      <c r="O57" s="62">
        <f t="shared" ref="O57:O104" si="16">SUM(I57/F57*100%)</f>
        <v>1.3492063492063493E-2</v>
      </c>
      <c r="P57" s="42">
        <f>SUM(H57/E57)</f>
        <v>0</v>
      </c>
      <c r="Q57" s="15">
        <f>SUM(I57/E57*100%)</f>
        <v>2.6813880126182964E-3</v>
      </c>
    </row>
    <row r="58" spans="1:17" s="63" customFormat="1" ht="22.5" customHeight="1" x14ac:dyDescent="0.25">
      <c r="A58" s="31" t="s">
        <v>109</v>
      </c>
      <c r="B58" s="23" t="s">
        <v>110</v>
      </c>
      <c r="C58" s="24">
        <v>10000</v>
      </c>
      <c r="D58" s="24"/>
      <c r="E58" s="24">
        <v>10000</v>
      </c>
      <c r="F58" s="24">
        <v>2000</v>
      </c>
      <c r="G58" s="24">
        <v>0</v>
      </c>
      <c r="H58" s="24">
        <v>0</v>
      </c>
      <c r="I58" s="24">
        <v>0</v>
      </c>
      <c r="J58" s="26">
        <f>F58-I58-G58</f>
        <v>2000</v>
      </c>
      <c r="K58" s="27">
        <f t="shared" ref="K58:K90" si="17">SUM(E58-H58-I58)</f>
        <v>10000</v>
      </c>
      <c r="L58" s="24">
        <f t="shared" si="15"/>
        <v>8000</v>
      </c>
      <c r="M58" s="24">
        <v>0</v>
      </c>
      <c r="N58" s="24">
        <f>SUM(I58-M58)</f>
        <v>0</v>
      </c>
      <c r="O58" s="28">
        <f t="shared" si="16"/>
        <v>0</v>
      </c>
      <c r="P58" s="14">
        <f>SUM(H58/E58)</f>
        <v>0</v>
      </c>
      <c r="Q58" s="15">
        <f>SUM(I58/E58*100%)</f>
        <v>0</v>
      </c>
    </row>
    <row r="59" spans="1:17" s="63" customFormat="1" ht="22.5" customHeight="1" x14ac:dyDescent="0.25">
      <c r="A59" s="31" t="s">
        <v>111</v>
      </c>
      <c r="B59" s="23" t="s">
        <v>112</v>
      </c>
      <c r="C59" s="24">
        <v>7000</v>
      </c>
      <c r="D59" s="24"/>
      <c r="E59" s="24">
        <v>7000</v>
      </c>
      <c r="F59" s="24">
        <v>1000</v>
      </c>
      <c r="G59" s="24">
        <v>0</v>
      </c>
      <c r="H59" s="24">
        <v>0</v>
      </c>
      <c r="I59" s="24">
        <v>0</v>
      </c>
      <c r="J59" s="26">
        <f t="shared" ref="J59:J91" si="18">F59-I59-G59</f>
        <v>1000</v>
      </c>
      <c r="K59" s="27">
        <f t="shared" si="17"/>
        <v>7000</v>
      </c>
      <c r="L59" s="24">
        <f t="shared" si="15"/>
        <v>6000</v>
      </c>
      <c r="M59" s="24">
        <v>0</v>
      </c>
      <c r="N59" s="24">
        <f t="shared" ref="N59:N90" si="19">SUM(I59-M59)</f>
        <v>0</v>
      </c>
      <c r="O59" s="28">
        <f t="shared" si="16"/>
        <v>0</v>
      </c>
      <c r="P59" s="14">
        <f>SUM(H59/E59)</f>
        <v>0</v>
      </c>
      <c r="Q59" s="15">
        <f>SUM(I59/E59*100%)</f>
        <v>0</v>
      </c>
    </row>
    <row r="60" spans="1:17" s="63" customFormat="1" ht="22.5" customHeight="1" x14ac:dyDescent="0.25">
      <c r="A60" s="31">
        <v>211</v>
      </c>
      <c r="B60" s="23" t="s">
        <v>113</v>
      </c>
      <c r="C60" s="24">
        <v>0</v>
      </c>
      <c r="D60" s="24"/>
      <c r="E60" s="24">
        <v>0</v>
      </c>
      <c r="F60" s="24">
        <v>0</v>
      </c>
      <c r="G60" s="24"/>
      <c r="H60" s="24">
        <v>0</v>
      </c>
      <c r="I60" s="24">
        <v>0</v>
      </c>
      <c r="J60" s="26">
        <f>F60-I60-G60</f>
        <v>0</v>
      </c>
      <c r="K60" s="27">
        <f>SUM(E60-H60-I60)</f>
        <v>0</v>
      </c>
      <c r="L60" s="24">
        <f>SUM(E60-F60)</f>
        <v>0</v>
      </c>
      <c r="M60" s="24">
        <v>0</v>
      </c>
      <c r="N60" s="24">
        <f>SUM(I60-M60)</f>
        <v>0</v>
      </c>
      <c r="O60" s="28">
        <v>0</v>
      </c>
      <c r="P60" s="14">
        <v>0</v>
      </c>
      <c r="Q60" s="15">
        <v>0</v>
      </c>
    </row>
    <row r="61" spans="1:17" s="63" customFormat="1" ht="22.5" customHeight="1" x14ac:dyDescent="0.25">
      <c r="A61" s="31">
        <v>212</v>
      </c>
      <c r="B61" s="23" t="s">
        <v>114</v>
      </c>
      <c r="C61" s="24">
        <v>0</v>
      </c>
      <c r="D61" s="24"/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6">
        <f t="shared" si="18"/>
        <v>0</v>
      </c>
      <c r="K61" s="27">
        <f t="shared" si="17"/>
        <v>0</v>
      </c>
      <c r="L61" s="24">
        <f t="shared" si="15"/>
        <v>0</v>
      </c>
      <c r="M61" s="24">
        <v>0</v>
      </c>
      <c r="N61" s="24">
        <f t="shared" si="19"/>
        <v>0</v>
      </c>
      <c r="O61" s="28">
        <v>0</v>
      </c>
      <c r="P61" s="14">
        <v>0</v>
      </c>
      <c r="Q61" s="15">
        <v>0</v>
      </c>
    </row>
    <row r="62" spans="1:17" s="63" customFormat="1" ht="22.5" customHeight="1" x14ac:dyDescent="0.25">
      <c r="A62" s="31" t="s">
        <v>115</v>
      </c>
      <c r="B62" s="23" t="s">
        <v>116</v>
      </c>
      <c r="C62" s="24">
        <v>8000</v>
      </c>
      <c r="D62" s="55"/>
      <c r="E62" s="24">
        <v>8000</v>
      </c>
      <c r="F62" s="24">
        <v>2000</v>
      </c>
      <c r="G62" s="24">
        <v>0</v>
      </c>
      <c r="H62" s="24">
        <v>0</v>
      </c>
      <c r="I62" s="24">
        <v>0</v>
      </c>
      <c r="J62" s="26">
        <f t="shared" si="18"/>
        <v>2000</v>
      </c>
      <c r="K62" s="27">
        <f t="shared" si="17"/>
        <v>8000</v>
      </c>
      <c r="L62" s="24">
        <f t="shared" si="15"/>
        <v>6000</v>
      </c>
      <c r="M62" s="24">
        <v>0</v>
      </c>
      <c r="N62" s="24">
        <f t="shared" si="19"/>
        <v>0</v>
      </c>
      <c r="O62" s="28">
        <f t="shared" si="16"/>
        <v>0</v>
      </c>
      <c r="P62" s="14">
        <f>SUM(H62/E62)</f>
        <v>0</v>
      </c>
      <c r="Q62" s="15">
        <f t="shared" ref="Q62:Q86" si="20">SUM(I62/E62*100%)</f>
        <v>0</v>
      </c>
    </row>
    <row r="63" spans="1:17" s="63" customFormat="1" ht="22.5" customHeight="1" x14ac:dyDescent="0.25">
      <c r="A63" s="31" t="s">
        <v>117</v>
      </c>
      <c r="B63" s="23" t="s">
        <v>118</v>
      </c>
      <c r="C63" s="24">
        <v>5000</v>
      </c>
      <c r="D63" s="24"/>
      <c r="E63" s="24">
        <v>5000</v>
      </c>
      <c r="F63" s="24">
        <v>2500</v>
      </c>
      <c r="G63" s="24">
        <v>0</v>
      </c>
      <c r="H63" s="32">
        <v>0</v>
      </c>
      <c r="I63" s="24">
        <v>0</v>
      </c>
      <c r="J63" s="26">
        <f t="shared" si="18"/>
        <v>2500</v>
      </c>
      <c r="K63" s="27">
        <f t="shared" si="17"/>
        <v>5000</v>
      </c>
      <c r="L63" s="24">
        <f t="shared" si="15"/>
        <v>2500</v>
      </c>
      <c r="M63" s="24">
        <v>0</v>
      </c>
      <c r="N63" s="24">
        <f t="shared" si="19"/>
        <v>0</v>
      </c>
      <c r="O63" s="28">
        <f t="shared" si="16"/>
        <v>0</v>
      </c>
      <c r="P63" s="14">
        <f t="shared" ref="P63:P86" si="21">SUM(H63/E63)</f>
        <v>0</v>
      </c>
      <c r="Q63" s="15">
        <f t="shared" si="20"/>
        <v>0</v>
      </c>
    </row>
    <row r="64" spans="1:17" s="63" customFormat="1" ht="22.5" customHeight="1" x14ac:dyDescent="0.25">
      <c r="A64" s="31" t="s">
        <v>119</v>
      </c>
      <c r="B64" s="23" t="s">
        <v>120</v>
      </c>
      <c r="C64" s="24">
        <v>6000</v>
      </c>
      <c r="D64" s="24"/>
      <c r="E64" s="24">
        <v>6000</v>
      </c>
      <c r="F64" s="24">
        <v>3000</v>
      </c>
      <c r="G64" s="24">
        <v>0</v>
      </c>
      <c r="H64" s="24">
        <v>0</v>
      </c>
      <c r="I64" s="24">
        <v>0</v>
      </c>
      <c r="J64" s="26">
        <f t="shared" si="18"/>
        <v>3000</v>
      </c>
      <c r="K64" s="27">
        <f t="shared" si="17"/>
        <v>6000</v>
      </c>
      <c r="L64" s="24">
        <f t="shared" si="15"/>
        <v>3000</v>
      </c>
      <c r="M64" s="24">
        <v>0</v>
      </c>
      <c r="N64" s="24">
        <f t="shared" si="19"/>
        <v>0</v>
      </c>
      <c r="O64" s="28">
        <f t="shared" si="16"/>
        <v>0</v>
      </c>
      <c r="P64" s="14">
        <f t="shared" si="21"/>
        <v>0</v>
      </c>
      <c r="Q64" s="15">
        <f t="shared" si="20"/>
        <v>0</v>
      </c>
    </row>
    <row r="65" spans="1:17" s="63" customFormat="1" ht="22.5" customHeight="1" x14ac:dyDescent="0.25">
      <c r="A65" s="31" t="s">
        <v>121</v>
      </c>
      <c r="B65" s="23" t="s">
        <v>122</v>
      </c>
      <c r="C65" s="24">
        <v>2000</v>
      </c>
      <c r="D65" s="24"/>
      <c r="E65" s="24">
        <v>2000</v>
      </c>
      <c r="F65" s="24">
        <v>500</v>
      </c>
      <c r="G65" s="24">
        <v>0</v>
      </c>
      <c r="H65" s="24">
        <v>0</v>
      </c>
      <c r="I65" s="24">
        <v>255</v>
      </c>
      <c r="J65" s="26">
        <f t="shared" si="18"/>
        <v>245</v>
      </c>
      <c r="K65" s="27">
        <f t="shared" si="17"/>
        <v>1745</v>
      </c>
      <c r="L65" s="24">
        <f t="shared" si="15"/>
        <v>1500</v>
      </c>
      <c r="M65" s="24">
        <v>0</v>
      </c>
      <c r="N65" s="24">
        <f t="shared" si="19"/>
        <v>255</v>
      </c>
      <c r="O65" s="28">
        <f t="shared" si="16"/>
        <v>0.51</v>
      </c>
      <c r="P65" s="14">
        <f t="shared" si="21"/>
        <v>0</v>
      </c>
      <c r="Q65" s="15">
        <f t="shared" si="20"/>
        <v>0.1275</v>
      </c>
    </row>
    <row r="66" spans="1:17" s="63" customFormat="1" ht="22.5" customHeight="1" x14ac:dyDescent="0.25">
      <c r="A66" s="31" t="s">
        <v>123</v>
      </c>
      <c r="B66" s="23" t="s">
        <v>124</v>
      </c>
      <c r="C66" s="24">
        <v>4000</v>
      </c>
      <c r="D66" s="55"/>
      <c r="E66" s="24">
        <v>4000</v>
      </c>
      <c r="F66" s="24">
        <v>500</v>
      </c>
      <c r="G66" s="24">
        <v>0</v>
      </c>
      <c r="H66" s="24">
        <v>0</v>
      </c>
      <c r="I66" s="24">
        <v>0</v>
      </c>
      <c r="J66" s="26">
        <f t="shared" si="18"/>
        <v>500</v>
      </c>
      <c r="K66" s="27">
        <f t="shared" si="17"/>
        <v>4000</v>
      </c>
      <c r="L66" s="24">
        <f t="shared" si="15"/>
        <v>3500</v>
      </c>
      <c r="M66" s="24">
        <v>0</v>
      </c>
      <c r="N66" s="24">
        <f t="shared" si="19"/>
        <v>0</v>
      </c>
      <c r="O66" s="28">
        <f t="shared" si="16"/>
        <v>0</v>
      </c>
      <c r="P66" s="14">
        <f t="shared" si="21"/>
        <v>0</v>
      </c>
      <c r="Q66" s="15">
        <f t="shared" si="20"/>
        <v>0</v>
      </c>
    </row>
    <row r="67" spans="1:17" s="63" customFormat="1" ht="22.5" customHeight="1" x14ac:dyDescent="0.25">
      <c r="A67" s="31" t="s">
        <v>125</v>
      </c>
      <c r="B67" s="23" t="s">
        <v>126</v>
      </c>
      <c r="C67" s="24">
        <v>5000</v>
      </c>
      <c r="D67" s="24"/>
      <c r="E67" s="24">
        <v>5000</v>
      </c>
      <c r="F67" s="24">
        <v>500</v>
      </c>
      <c r="G67" s="24">
        <v>0</v>
      </c>
      <c r="H67" s="24">
        <v>0</v>
      </c>
      <c r="I67" s="24">
        <v>0</v>
      </c>
      <c r="J67" s="26">
        <f t="shared" si="18"/>
        <v>500</v>
      </c>
      <c r="K67" s="27">
        <f t="shared" si="17"/>
        <v>5000</v>
      </c>
      <c r="L67" s="24">
        <f t="shared" si="15"/>
        <v>4500</v>
      </c>
      <c r="M67" s="24">
        <v>0</v>
      </c>
      <c r="N67" s="24">
        <f t="shared" si="19"/>
        <v>0</v>
      </c>
      <c r="O67" s="28">
        <f t="shared" si="16"/>
        <v>0</v>
      </c>
      <c r="P67" s="14">
        <f t="shared" si="21"/>
        <v>0</v>
      </c>
      <c r="Q67" s="15">
        <f t="shared" si="20"/>
        <v>0</v>
      </c>
    </row>
    <row r="68" spans="1:17" s="63" customFormat="1" ht="22.5" customHeight="1" x14ac:dyDescent="0.25">
      <c r="A68" s="31" t="s">
        <v>127</v>
      </c>
      <c r="B68" s="23" t="s">
        <v>128</v>
      </c>
      <c r="C68" s="24">
        <v>3500</v>
      </c>
      <c r="D68" s="24"/>
      <c r="E68" s="24">
        <v>3500</v>
      </c>
      <c r="F68" s="24">
        <v>300</v>
      </c>
      <c r="G68" s="24">
        <v>0</v>
      </c>
      <c r="H68" s="24">
        <v>0</v>
      </c>
      <c r="I68" s="24">
        <v>0</v>
      </c>
      <c r="J68" s="26">
        <f t="shared" si="18"/>
        <v>300</v>
      </c>
      <c r="K68" s="27">
        <f t="shared" si="17"/>
        <v>3500</v>
      </c>
      <c r="L68" s="24">
        <f t="shared" si="15"/>
        <v>3200</v>
      </c>
      <c r="M68" s="24">
        <v>0</v>
      </c>
      <c r="N68" s="24">
        <f t="shared" si="19"/>
        <v>0</v>
      </c>
      <c r="O68" s="28">
        <f t="shared" si="16"/>
        <v>0</v>
      </c>
      <c r="P68" s="14">
        <f t="shared" si="21"/>
        <v>0</v>
      </c>
      <c r="Q68" s="15">
        <f t="shared" si="20"/>
        <v>0</v>
      </c>
    </row>
    <row r="69" spans="1:17" s="63" customFormat="1" ht="22.5" customHeight="1" x14ac:dyDescent="0.25">
      <c r="A69" s="31" t="s">
        <v>129</v>
      </c>
      <c r="B69" s="23" t="s">
        <v>130</v>
      </c>
      <c r="C69" s="24">
        <v>1500</v>
      </c>
      <c r="D69" s="24"/>
      <c r="E69" s="24">
        <v>1500</v>
      </c>
      <c r="F69" s="24">
        <v>200</v>
      </c>
      <c r="G69" s="24">
        <v>0</v>
      </c>
      <c r="H69" s="24">
        <v>0</v>
      </c>
      <c r="I69" s="24">
        <v>0</v>
      </c>
      <c r="J69" s="26">
        <f t="shared" si="18"/>
        <v>200</v>
      </c>
      <c r="K69" s="27">
        <f t="shared" si="17"/>
        <v>1500</v>
      </c>
      <c r="L69" s="24">
        <f t="shared" ref="L69:L100" si="22">SUM(E69-F69)</f>
        <v>1300</v>
      </c>
      <c r="M69" s="24">
        <v>0</v>
      </c>
      <c r="N69" s="24">
        <f t="shared" si="19"/>
        <v>0</v>
      </c>
      <c r="O69" s="28">
        <f t="shared" si="16"/>
        <v>0</v>
      </c>
      <c r="P69" s="14">
        <f t="shared" si="21"/>
        <v>0</v>
      </c>
      <c r="Q69" s="15">
        <f t="shared" si="20"/>
        <v>0</v>
      </c>
    </row>
    <row r="70" spans="1:17" s="63" customFormat="1" ht="22.5" customHeight="1" x14ac:dyDescent="0.25">
      <c r="A70" s="31" t="s">
        <v>131</v>
      </c>
      <c r="B70" s="23" t="s">
        <v>132</v>
      </c>
      <c r="C70" s="24">
        <v>3000</v>
      </c>
      <c r="D70" s="24"/>
      <c r="E70" s="24">
        <v>3000</v>
      </c>
      <c r="F70" s="24">
        <v>500</v>
      </c>
      <c r="G70" s="24">
        <v>0</v>
      </c>
      <c r="H70" s="24">
        <v>0</v>
      </c>
      <c r="I70" s="24">
        <v>0</v>
      </c>
      <c r="J70" s="26">
        <f t="shared" si="18"/>
        <v>500</v>
      </c>
      <c r="K70" s="27">
        <f t="shared" si="17"/>
        <v>3000</v>
      </c>
      <c r="L70" s="24">
        <f t="shared" si="22"/>
        <v>2500</v>
      </c>
      <c r="M70" s="24">
        <v>0</v>
      </c>
      <c r="N70" s="24">
        <f t="shared" si="19"/>
        <v>0</v>
      </c>
      <c r="O70" s="28">
        <f t="shared" si="16"/>
        <v>0</v>
      </c>
      <c r="P70" s="14">
        <f t="shared" si="21"/>
        <v>0</v>
      </c>
      <c r="Q70" s="15">
        <f t="shared" si="20"/>
        <v>0</v>
      </c>
    </row>
    <row r="71" spans="1:17" s="63" customFormat="1" ht="22.5" customHeight="1" x14ac:dyDescent="0.25">
      <c r="A71" s="31" t="s">
        <v>133</v>
      </c>
      <c r="B71" s="23" t="s">
        <v>134</v>
      </c>
      <c r="C71" s="24">
        <v>300</v>
      </c>
      <c r="D71" s="24"/>
      <c r="E71" s="24">
        <v>300</v>
      </c>
      <c r="F71" s="24">
        <v>100</v>
      </c>
      <c r="G71" s="24">
        <v>0</v>
      </c>
      <c r="H71" s="24">
        <v>0</v>
      </c>
      <c r="I71" s="24">
        <v>0</v>
      </c>
      <c r="J71" s="26">
        <f t="shared" si="18"/>
        <v>100</v>
      </c>
      <c r="K71" s="27">
        <f t="shared" si="17"/>
        <v>300</v>
      </c>
      <c r="L71" s="24">
        <f t="shared" si="22"/>
        <v>200</v>
      </c>
      <c r="M71" s="24">
        <v>0</v>
      </c>
      <c r="N71" s="24">
        <f t="shared" si="19"/>
        <v>0</v>
      </c>
      <c r="O71" s="28">
        <f t="shared" si="16"/>
        <v>0</v>
      </c>
      <c r="P71" s="14">
        <f t="shared" si="21"/>
        <v>0</v>
      </c>
      <c r="Q71" s="15">
        <f t="shared" si="20"/>
        <v>0</v>
      </c>
    </row>
    <row r="72" spans="1:17" s="63" customFormat="1" ht="22.5" customHeight="1" x14ac:dyDescent="0.25">
      <c r="A72" s="31" t="s">
        <v>135</v>
      </c>
      <c r="B72" s="23" t="s">
        <v>136</v>
      </c>
      <c r="C72" s="24">
        <v>2000</v>
      </c>
      <c r="D72" s="24"/>
      <c r="E72" s="24">
        <v>2000</v>
      </c>
      <c r="F72" s="24">
        <v>250</v>
      </c>
      <c r="G72" s="24">
        <v>0</v>
      </c>
      <c r="H72" s="24">
        <v>0</v>
      </c>
      <c r="I72" s="24">
        <v>0</v>
      </c>
      <c r="J72" s="26">
        <f t="shared" si="18"/>
        <v>250</v>
      </c>
      <c r="K72" s="27">
        <f t="shared" si="17"/>
        <v>2000</v>
      </c>
      <c r="L72" s="24">
        <f t="shared" si="22"/>
        <v>1750</v>
      </c>
      <c r="M72" s="24">
        <v>0</v>
      </c>
      <c r="N72" s="24">
        <f t="shared" si="19"/>
        <v>0</v>
      </c>
      <c r="O72" s="28">
        <f t="shared" si="16"/>
        <v>0</v>
      </c>
      <c r="P72" s="14">
        <f t="shared" si="21"/>
        <v>0</v>
      </c>
      <c r="Q72" s="15">
        <f t="shared" si="20"/>
        <v>0</v>
      </c>
    </row>
    <row r="73" spans="1:17" s="63" customFormat="1" ht="22.5" customHeight="1" x14ac:dyDescent="0.25">
      <c r="A73" s="31" t="s">
        <v>137</v>
      </c>
      <c r="B73" s="23" t="s">
        <v>138</v>
      </c>
      <c r="C73" s="24">
        <v>1000</v>
      </c>
      <c r="D73" s="24"/>
      <c r="E73" s="24">
        <v>1000</v>
      </c>
      <c r="F73" s="24">
        <v>200</v>
      </c>
      <c r="G73" s="24">
        <v>0</v>
      </c>
      <c r="H73" s="24">
        <v>0</v>
      </c>
      <c r="I73" s="24">
        <v>0</v>
      </c>
      <c r="J73" s="26">
        <f t="shared" si="18"/>
        <v>200</v>
      </c>
      <c r="K73" s="27">
        <f t="shared" si="17"/>
        <v>1000</v>
      </c>
      <c r="L73" s="24">
        <f t="shared" si="22"/>
        <v>800</v>
      </c>
      <c r="M73" s="24">
        <v>0</v>
      </c>
      <c r="N73" s="24">
        <f t="shared" si="19"/>
        <v>0</v>
      </c>
      <c r="O73" s="28">
        <f t="shared" si="16"/>
        <v>0</v>
      </c>
      <c r="P73" s="14">
        <f t="shared" si="21"/>
        <v>0</v>
      </c>
      <c r="Q73" s="15">
        <f t="shared" si="20"/>
        <v>0</v>
      </c>
    </row>
    <row r="74" spans="1:17" s="63" customFormat="1" ht="22.5" customHeight="1" x14ac:dyDescent="0.25">
      <c r="A74" s="31" t="s">
        <v>139</v>
      </c>
      <c r="B74" s="23" t="s">
        <v>140</v>
      </c>
      <c r="C74" s="24">
        <v>750</v>
      </c>
      <c r="D74" s="24"/>
      <c r="E74" s="24">
        <v>750</v>
      </c>
      <c r="F74" s="24">
        <v>100</v>
      </c>
      <c r="G74" s="24">
        <v>0</v>
      </c>
      <c r="H74" s="24">
        <v>0</v>
      </c>
      <c r="I74" s="24">
        <v>0</v>
      </c>
      <c r="J74" s="26">
        <f t="shared" si="18"/>
        <v>100</v>
      </c>
      <c r="K74" s="27">
        <f t="shared" si="17"/>
        <v>750</v>
      </c>
      <c r="L74" s="24">
        <f t="shared" si="22"/>
        <v>650</v>
      </c>
      <c r="M74" s="24">
        <v>0</v>
      </c>
      <c r="N74" s="24">
        <f t="shared" si="19"/>
        <v>0</v>
      </c>
      <c r="O74" s="28">
        <f t="shared" si="16"/>
        <v>0</v>
      </c>
      <c r="P74" s="14">
        <f t="shared" si="21"/>
        <v>0</v>
      </c>
      <c r="Q74" s="15">
        <f t="shared" si="20"/>
        <v>0</v>
      </c>
    </row>
    <row r="75" spans="1:17" s="63" customFormat="1" ht="22.5" customHeight="1" x14ac:dyDescent="0.25">
      <c r="A75" s="31" t="s">
        <v>141</v>
      </c>
      <c r="B75" s="23" t="s">
        <v>142</v>
      </c>
      <c r="C75" s="24">
        <v>750</v>
      </c>
      <c r="D75" s="24"/>
      <c r="E75" s="24">
        <v>750</v>
      </c>
      <c r="F75" s="24">
        <v>100</v>
      </c>
      <c r="G75" s="24">
        <v>0</v>
      </c>
      <c r="H75" s="24">
        <v>0</v>
      </c>
      <c r="I75" s="24">
        <v>0</v>
      </c>
      <c r="J75" s="26">
        <f t="shared" si="18"/>
        <v>100</v>
      </c>
      <c r="K75" s="27">
        <f t="shared" si="17"/>
        <v>750</v>
      </c>
      <c r="L75" s="24">
        <f t="shared" si="22"/>
        <v>650</v>
      </c>
      <c r="M75" s="24">
        <v>0</v>
      </c>
      <c r="N75" s="24">
        <f t="shared" si="19"/>
        <v>0</v>
      </c>
      <c r="O75" s="28">
        <f t="shared" si="16"/>
        <v>0</v>
      </c>
      <c r="P75" s="14">
        <f t="shared" si="21"/>
        <v>0</v>
      </c>
      <c r="Q75" s="15">
        <f t="shared" si="20"/>
        <v>0</v>
      </c>
    </row>
    <row r="76" spans="1:17" s="63" customFormat="1" ht="22.5" customHeight="1" x14ac:dyDescent="0.25">
      <c r="A76" s="31">
        <v>256</v>
      </c>
      <c r="B76" s="54" t="s">
        <v>143</v>
      </c>
      <c r="C76" s="24">
        <v>0</v>
      </c>
      <c r="D76" s="24"/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6">
        <f t="shared" si="18"/>
        <v>0</v>
      </c>
      <c r="K76" s="27">
        <f t="shared" si="17"/>
        <v>0</v>
      </c>
      <c r="L76" s="24">
        <f t="shared" si="22"/>
        <v>0</v>
      </c>
      <c r="M76" s="24">
        <v>0</v>
      </c>
      <c r="N76" s="24">
        <f t="shared" si="19"/>
        <v>0</v>
      </c>
      <c r="O76" s="28">
        <v>0</v>
      </c>
      <c r="P76" s="14">
        <v>0</v>
      </c>
      <c r="Q76" s="15">
        <v>0</v>
      </c>
    </row>
    <row r="77" spans="1:17" s="63" customFormat="1" ht="22.5" customHeight="1" x14ac:dyDescent="0.25">
      <c r="A77" s="31">
        <v>259</v>
      </c>
      <c r="B77" s="54" t="s">
        <v>144</v>
      </c>
      <c r="C77" s="24">
        <v>1000</v>
      </c>
      <c r="D77" s="24"/>
      <c r="E77" s="24">
        <v>1000</v>
      </c>
      <c r="F77" s="24">
        <v>200</v>
      </c>
      <c r="G77" s="24">
        <v>0</v>
      </c>
      <c r="H77" s="24">
        <v>0</v>
      </c>
      <c r="I77" s="24">
        <v>0</v>
      </c>
      <c r="J77" s="26">
        <f t="shared" si="18"/>
        <v>200</v>
      </c>
      <c r="K77" s="27">
        <f t="shared" si="17"/>
        <v>1000</v>
      </c>
      <c r="L77" s="24">
        <f t="shared" si="22"/>
        <v>800</v>
      </c>
      <c r="M77" s="24">
        <v>0</v>
      </c>
      <c r="N77" s="24">
        <f t="shared" si="19"/>
        <v>0</v>
      </c>
      <c r="O77" s="28">
        <f t="shared" si="16"/>
        <v>0</v>
      </c>
      <c r="P77" s="14">
        <f t="shared" si="21"/>
        <v>0</v>
      </c>
      <c r="Q77" s="15">
        <f t="shared" si="20"/>
        <v>0</v>
      </c>
    </row>
    <row r="78" spans="1:17" s="63" customFormat="1" ht="22.5" customHeight="1" x14ac:dyDescent="0.25">
      <c r="A78" s="31" t="s">
        <v>145</v>
      </c>
      <c r="B78" s="54" t="s">
        <v>146</v>
      </c>
      <c r="C78" s="24">
        <v>1500</v>
      </c>
      <c r="D78" s="24"/>
      <c r="E78" s="24">
        <v>1500</v>
      </c>
      <c r="F78" s="24">
        <v>200</v>
      </c>
      <c r="G78" s="24">
        <v>0</v>
      </c>
      <c r="H78" s="24">
        <v>0</v>
      </c>
      <c r="I78" s="24">
        <v>0</v>
      </c>
      <c r="J78" s="26">
        <f t="shared" si="18"/>
        <v>200</v>
      </c>
      <c r="K78" s="27">
        <f t="shared" si="17"/>
        <v>1500</v>
      </c>
      <c r="L78" s="24">
        <f t="shared" si="22"/>
        <v>1300</v>
      </c>
      <c r="M78" s="24">
        <v>0</v>
      </c>
      <c r="N78" s="24">
        <f t="shared" si="19"/>
        <v>0</v>
      </c>
      <c r="O78" s="28">
        <f t="shared" si="16"/>
        <v>0</v>
      </c>
      <c r="P78" s="14">
        <f t="shared" si="21"/>
        <v>0</v>
      </c>
      <c r="Q78" s="15">
        <f t="shared" si="20"/>
        <v>0</v>
      </c>
    </row>
    <row r="79" spans="1:17" s="63" customFormat="1" ht="22.5" customHeight="1" x14ac:dyDescent="0.25">
      <c r="A79" s="31">
        <v>262</v>
      </c>
      <c r="B79" s="54" t="s">
        <v>147</v>
      </c>
      <c r="C79" s="24">
        <v>0</v>
      </c>
      <c r="D79" s="24"/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6">
        <f t="shared" si="18"/>
        <v>0</v>
      </c>
      <c r="K79" s="27">
        <f t="shared" si="17"/>
        <v>0</v>
      </c>
      <c r="L79" s="24">
        <f t="shared" si="22"/>
        <v>0</v>
      </c>
      <c r="M79" s="24">
        <v>0</v>
      </c>
      <c r="N79" s="24">
        <f t="shared" si="19"/>
        <v>0</v>
      </c>
      <c r="O79" s="28">
        <v>0</v>
      </c>
      <c r="P79" s="14">
        <v>0</v>
      </c>
      <c r="Q79" s="15">
        <v>0</v>
      </c>
    </row>
    <row r="80" spans="1:17" s="63" customFormat="1" ht="22.5" customHeight="1" x14ac:dyDescent="0.25">
      <c r="A80" s="31" t="s">
        <v>148</v>
      </c>
      <c r="B80" s="54" t="s">
        <v>149</v>
      </c>
      <c r="C80" s="24">
        <v>5000</v>
      </c>
      <c r="D80" s="24"/>
      <c r="E80" s="24">
        <v>5000</v>
      </c>
      <c r="F80" s="24">
        <v>500</v>
      </c>
      <c r="G80" s="24">
        <v>0</v>
      </c>
      <c r="H80" s="24">
        <v>0</v>
      </c>
      <c r="I80" s="24">
        <v>0</v>
      </c>
      <c r="J80" s="26">
        <f t="shared" si="18"/>
        <v>500</v>
      </c>
      <c r="K80" s="27">
        <f t="shared" si="17"/>
        <v>5000</v>
      </c>
      <c r="L80" s="24">
        <f t="shared" si="22"/>
        <v>4500</v>
      </c>
      <c r="M80" s="24">
        <v>0</v>
      </c>
      <c r="N80" s="24">
        <f t="shared" si="19"/>
        <v>0</v>
      </c>
      <c r="O80" s="28">
        <f t="shared" si="16"/>
        <v>0</v>
      </c>
      <c r="P80" s="14">
        <f t="shared" si="21"/>
        <v>0</v>
      </c>
      <c r="Q80" s="15">
        <f t="shared" si="20"/>
        <v>0</v>
      </c>
    </row>
    <row r="81" spans="1:17" s="63" customFormat="1" ht="22.5" customHeight="1" x14ac:dyDescent="0.25">
      <c r="A81" s="31" t="s">
        <v>150</v>
      </c>
      <c r="B81" s="54" t="s">
        <v>151</v>
      </c>
      <c r="C81" s="24">
        <v>2000</v>
      </c>
      <c r="D81" s="55"/>
      <c r="E81" s="24">
        <v>2000</v>
      </c>
      <c r="F81" s="24">
        <v>200</v>
      </c>
      <c r="G81" s="24">
        <v>0</v>
      </c>
      <c r="H81" s="24">
        <v>0</v>
      </c>
      <c r="I81" s="24">
        <v>0</v>
      </c>
      <c r="J81" s="26">
        <f t="shared" si="18"/>
        <v>200</v>
      </c>
      <c r="K81" s="27">
        <f t="shared" si="17"/>
        <v>2000</v>
      </c>
      <c r="L81" s="24">
        <f t="shared" si="22"/>
        <v>1800</v>
      </c>
      <c r="M81" s="24">
        <v>0</v>
      </c>
      <c r="N81" s="24">
        <f t="shared" si="19"/>
        <v>0</v>
      </c>
      <c r="O81" s="28">
        <f t="shared" si="16"/>
        <v>0</v>
      </c>
      <c r="P81" s="14">
        <f t="shared" si="21"/>
        <v>0</v>
      </c>
      <c r="Q81" s="15">
        <f t="shared" si="20"/>
        <v>0</v>
      </c>
    </row>
    <row r="82" spans="1:17" s="63" customFormat="1" ht="22.5" customHeight="1" x14ac:dyDescent="0.25">
      <c r="A82" s="31" t="s">
        <v>152</v>
      </c>
      <c r="B82" s="23" t="s">
        <v>153</v>
      </c>
      <c r="C82" s="24">
        <v>300</v>
      </c>
      <c r="D82" s="24"/>
      <c r="E82" s="24">
        <v>300</v>
      </c>
      <c r="F82" s="24">
        <v>50</v>
      </c>
      <c r="G82" s="24">
        <v>0</v>
      </c>
      <c r="H82" s="24">
        <v>0</v>
      </c>
      <c r="I82" s="24">
        <v>0</v>
      </c>
      <c r="J82" s="26">
        <f t="shared" si="18"/>
        <v>50</v>
      </c>
      <c r="K82" s="27">
        <f t="shared" si="17"/>
        <v>300</v>
      </c>
      <c r="L82" s="24">
        <f t="shared" si="22"/>
        <v>250</v>
      </c>
      <c r="M82" s="24">
        <v>0</v>
      </c>
      <c r="N82" s="24">
        <f t="shared" si="19"/>
        <v>0</v>
      </c>
      <c r="O82" s="28">
        <f t="shared" si="16"/>
        <v>0</v>
      </c>
      <c r="P82" s="14">
        <f t="shared" si="21"/>
        <v>0</v>
      </c>
      <c r="Q82" s="15">
        <f t="shared" si="20"/>
        <v>0</v>
      </c>
    </row>
    <row r="83" spans="1:17" s="63" customFormat="1" ht="22.5" customHeight="1" x14ac:dyDescent="0.25">
      <c r="A83" s="31" t="s">
        <v>154</v>
      </c>
      <c r="B83" s="23" t="s">
        <v>155</v>
      </c>
      <c r="C83" s="24">
        <v>5000</v>
      </c>
      <c r="D83" s="24"/>
      <c r="E83" s="24">
        <v>5000</v>
      </c>
      <c r="F83" s="24">
        <v>500</v>
      </c>
      <c r="G83" s="24">
        <v>0</v>
      </c>
      <c r="H83" s="24">
        <v>0</v>
      </c>
      <c r="I83" s="24">
        <v>0</v>
      </c>
      <c r="J83" s="26">
        <f t="shared" si="18"/>
        <v>500</v>
      </c>
      <c r="K83" s="27">
        <f t="shared" si="17"/>
        <v>5000</v>
      </c>
      <c r="L83" s="24">
        <f t="shared" si="22"/>
        <v>4500</v>
      </c>
      <c r="M83" s="24">
        <v>0</v>
      </c>
      <c r="N83" s="24">
        <f t="shared" si="19"/>
        <v>0</v>
      </c>
      <c r="O83" s="28">
        <f t="shared" si="16"/>
        <v>0</v>
      </c>
      <c r="P83" s="14">
        <f t="shared" si="21"/>
        <v>0</v>
      </c>
      <c r="Q83" s="15">
        <f t="shared" si="20"/>
        <v>0</v>
      </c>
    </row>
    <row r="84" spans="1:17" s="63" customFormat="1" ht="22.5" customHeight="1" x14ac:dyDescent="0.25">
      <c r="A84" s="31" t="s">
        <v>156</v>
      </c>
      <c r="B84" s="23" t="s">
        <v>157</v>
      </c>
      <c r="C84" s="24">
        <v>12000</v>
      </c>
      <c r="D84" s="55"/>
      <c r="E84" s="24">
        <v>12000</v>
      </c>
      <c r="F84" s="24">
        <v>1000</v>
      </c>
      <c r="G84" s="24">
        <v>0</v>
      </c>
      <c r="H84" s="24">
        <v>0</v>
      </c>
      <c r="I84" s="24">
        <v>0</v>
      </c>
      <c r="J84" s="26">
        <f t="shared" si="18"/>
        <v>1000</v>
      </c>
      <c r="K84" s="27">
        <f t="shared" si="17"/>
        <v>12000</v>
      </c>
      <c r="L84" s="24">
        <f t="shared" si="22"/>
        <v>11000</v>
      </c>
      <c r="M84" s="24">
        <v>0</v>
      </c>
      <c r="N84" s="24">
        <f t="shared" si="19"/>
        <v>0</v>
      </c>
      <c r="O84" s="28">
        <f t="shared" si="16"/>
        <v>0</v>
      </c>
      <c r="P84" s="14">
        <f t="shared" si="21"/>
        <v>0</v>
      </c>
      <c r="Q84" s="15">
        <f t="shared" si="20"/>
        <v>0</v>
      </c>
    </row>
    <row r="85" spans="1:17" s="63" customFormat="1" ht="22.5" customHeight="1" x14ac:dyDescent="0.25">
      <c r="A85" s="31" t="s">
        <v>158</v>
      </c>
      <c r="B85" s="23" t="s">
        <v>159</v>
      </c>
      <c r="C85" s="24">
        <v>2500</v>
      </c>
      <c r="D85" s="24"/>
      <c r="E85" s="24">
        <v>2500</v>
      </c>
      <c r="F85" s="24">
        <v>500</v>
      </c>
      <c r="G85" s="24">
        <v>0</v>
      </c>
      <c r="H85" s="24">
        <v>0</v>
      </c>
      <c r="I85" s="24">
        <v>0</v>
      </c>
      <c r="J85" s="26">
        <f t="shared" si="18"/>
        <v>500</v>
      </c>
      <c r="K85" s="27">
        <f t="shared" si="17"/>
        <v>2500</v>
      </c>
      <c r="L85" s="24">
        <f t="shared" si="22"/>
        <v>2000</v>
      </c>
      <c r="M85" s="24">
        <v>0</v>
      </c>
      <c r="N85" s="24">
        <f t="shared" si="19"/>
        <v>0</v>
      </c>
      <c r="O85" s="28">
        <f t="shared" si="16"/>
        <v>0</v>
      </c>
      <c r="P85" s="14">
        <f t="shared" si="21"/>
        <v>0</v>
      </c>
      <c r="Q85" s="15">
        <f t="shared" si="20"/>
        <v>0</v>
      </c>
    </row>
    <row r="86" spans="1:17" s="63" customFormat="1" ht="22.5" customHeight="1" x14ac:dyDescent="0.25">
      <c r="A86" s="31" t="s">
        <v>160</v>
      </c>
      <c r="B86" s="23" t="s">
        <v>161</v>
      </c>
      <c r="C86" s="24">
        <v>6000</v>
      </c>
      <c r="D86" s="24"/>
      <c r="E86" s="24">
        <v>6000</v>
      </c>
      <c r="F86" s="24">
        <v>2000</v>
      </c>
      <c r="G86" s="24">
        <v>0</v>
      </c>
      <c r="H86" s="24">
        <v>0</v>
      </c>
      <c r="I86" s="24">
        <v>0</v>
      </c>
      <c r="J86" s="26">
        <f t="shared" si="18"/>
        <v>2000</v>
      </c>
      <c r="K86" s="27">
        <f t="shared" si="17"/>
        <v>6000</v>
      </c>
      <c r="L86" s="24">
        <f t="shared" si="22"/>
        <v>4000</v>
      </c>
      <c r="M86" s="24">
        <v>0</v>
      </c>
      <c r="N86" s="24">
        <f t="shared" si="19"/>
        <v>0</v>
      </c>
      <c r="O86" s="28">
        <f t="shared" si="16"/>
        <v>0</v>
      </c>
      <c r="P86" s="14">
        <f t="shared" si="21"/>
        <v>0</v>
      </c>
      <c r="Q86" s="15">
        <f t="shared" si="20"/>
        <v>0</v>
      </c>
    </row>
    <row r="87" spans="1:17" s="63" customFormat="1" ht="22.5" customHeight="1" x14ac:dyDescent="0.25">
      <c r="A87" s="31">
        <v>291</v>
      </c>
      <c r="B87" s="23" t="s">
        <v>162</v>
      </c>
      <c r="C87" s="24">
        <v>0</v>
      </c>
      <c r="D87" s="24"/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6">
        <f t="shared" si="18"/>
        <v>0</v>
      </c>
      <c r="K87" s="27">
        <f t="shared" si="17"/>
        <v>0</v>
      </c>
      <c r="L87" s="24">
        <f t="shared" si="22"/>
        <v>0</v>
      </c>
      <c r="M87" s="24">
        <v>0</v>
      </c>
      <c r="N87" s="24">
        <f t="shared" si="19"/>
        <v>0</v>
      </c>
      <c r="O87" s="28">
        <v>0</v>
      </c>
      <c r="P87" s="14">
        <v>0</v>
      </c>
      <c r="Q87" s="15">
        <v>0</v>
      </c>
    </row>
    <row r="88" spans="1:17" s="63" customFormat="1" ht="22.5" customHeight="1" x14ac:dyDescent="0.25">
      <c r="A88" s="31">
        <v>292</v>
      </c>
      <c r="B88" s="23" t="s">
        <v>163</v>
      </c>
      <c r="C88" s="24">
        <v>0</v>
      </c>
      <c r="D88" s="24"/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6">
        <f t="shared" si="18"/>
        <v>0</v>
      </c>
      <c r="K88" s="27">
        <f t="shared" si="17"/>
        <v>0</v>
      </c>
      <c r="L88" s="24">
        <f t="shared" si="22"/>
        <v>0</v>
      </c>
      <c r="M88" s="24">
        <v>0</v>
      </c>
      <c r="N88" s="24">
        <f t="shared" si="19"/>
        <v>0</v>
      </c>
      <c r="O88" s="28">
        <v>0</v>
      </c>
      <c r="P88" s="14">
        <v>0</v>
      </c>
      <c r="Q88" s="15">
        <v>0</v>
      </c>
    </row>
    <row r="89" spans="1:17" s="63" customFormat="1" ht="22.5" customHeight="1" x14ac:dyDescent="0.25">
      <c r="A89" s="31">
        <v>293</v>
      </c>
      <c r="B89" s="23" t="s">
        <v>164</v>
      </c>
      <c r="C89" s="24">
        <v>0</v>
      </c>
      <c r="D89" s="24"/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6">
        <f t="shared" si="18"/>
        <v>0</v>
      </c>
      <c r="K89" s="27">
        <f t="shared" si="17"/>
        <v>0</v>
      </c>
      <c r="L89" s="24">
        <f t="shared" si="22"/>
        <v>0</v>
      </c>
      <c r="M89" s="24">
        <v>0</v>
      </c>
      <c r="N89" s="24">
        <f t="shared" si="19"/>
        <v>0</v>
      </c>
      <c r="O89" s="28">
        <v>0</v>
      </c>
      <c r="P89" s="14">
        <v>0</v>
      </c>
      <c r="Q89" s="15">
        <v>0</v>
      </c>
    </row>
    <row r="90" spans="1:17" s="63" customFormat="1" ht="22.5" customHeight="1" x14ac:dyDescent="0.25">
      <c r="A90" s="31">
        <v>296</v>
      </c>
      <c r="B90" s="23" t="s">
        <v>165</v>
      </c>
      <c r="C90" s="24">
        <v>0</v>
      </c>
      <c r="D90" s="24"/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6">
        <f t="shared" si="18"/>
        <v>0</v>
      </c>
      <c r="K90" s="27">
        <f t="shared" si="17"/>
        <v>0</v>
      </c>
      <c r="L90" s="24">
        <f t="shared" si="22"/>
        <v>0</v>
      </c>
      <c r="M90" s="24">
        <v>0</v>
      </c>
      <c r="N90" s="24">
        <f t="shared" si="19"/>
        <v>0</v>
      </c>
      <c r="O90" s="28">
        <v>0</v>
      </c>
      <c r="P90" s="14">
        <v>0</v>
      </c>
      <c r="Q90" s="15">
        <v>0</v>
      </c>
    </row>
    <row r="91" spans="1:17" s="63" customFormat="1" ht="22.5" customHeight="1" x14ac:dyDescent="0.25">
      <c r="A91" s="31">
        <v>298</v>
      </c>
      <c r="B91" s="23" t="s">
        <v>166</v>
      </c>
      <c r="C91" s="24">
        <v>0</v>
      </c>
      <c r="D91" s="24"/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6">
        <f t="shared" si="18"/>
        <v>0</v>
      </c>
      <c r="K91" s="27">
        <f>SUM(E91-H91-I91)</f>
        <v>0</v>
      </c>
      <c r="L91" s="24">
        <f>SUM(E91-F91)</f>
        <v>0</v>
      </c>
      <c r="M91" s="24">
        <v>0</v>
      </c>
      <c r="N91" s="24">
        <f>SUM(I91-M91)</f>
        <v>0</v>
      </c>
      <c r="O91" s="28">
        <v>0</v>
      </c>
      <c r="P91" s="14">
        <v>0</v>
      </c>
      <c r="Q91" s="15">
        <v>0</v>
      </c>
    </row>
    <row r="92" spans="1:17" s="63" customFormat="1" ht="22.5" customHeight="1" x14ac:dyDescent="0.25">
      <c r="A92" s="59"/>
      <c r="B92" s="60" t="s">
        <v>167</v>
      </c>
      <c r="C92" s="61">
        <f>SUM(C93:C99)</f>
        <v>77900</v>
      </c>
      <c r="D92" s="61">
        <f>SUM(D93:D100)</f>
        <v>0</v>
      </c>
      <c r="E92" s="61">
        <f>SUM(E93:E100)</f>
        <v>77900</v>
      </c>
      <c r="F92" s="61">
        <f>SUM(F93:F100)</f>
        <v>29050</v>
      </c>
      <c r="G92" s="61">
        <v>0</v>
      </c>
      <c r="H92" s="61">
        <f>SUM(H93:H100)</f>
        <v>0</v>
      </c>
      <c r="I92" s="61">
        <f>SUM(I93:I100)</f>
        <v>1225.98</v>
      </c>
      <c r="J92" s="61">
        <f>SUM(F92-I92)</f>
        <v>27824.02</v>
      </c>
      <c r="K92" s="61">
        <f>SUM(E92-G92-I92)</f>
        <v>76674.02</v>
      </c>
      <c r="L92" s="61">
        <f t="shared" si="22"/>
        <v>48850</v>
      </c>
      <c r="M92" s="61">
        <f>SUM(M93:M100)</f>
        <v>0</v>
      </c>
      <c r="N92" s="61">
        <f>SUM(I92-M92)</f>
        <v>1225.98</v>
      </c>
      <c r="O92" s="21">
        <f t="shared" si="16"/>
        <v>4.220240963855422E-2</v>
      </c>
      <c r="P92" s="42">
        <f>SUM(H92/E92)</f>
        <v>0</v>
      </c>
      <c r="Q92" s="15">
        <f t="shared" ref="Q92:Q99" si="23">SUM(I92/F92*100%)</f>
        <v>4.220240963855422E-2</v>
      </c>
    </row>
    <row r="93" spans="1:17" s="63" customFormat="1" ht="22.5" customHeight="1" x14ac:dyDescent="0.25">
      <c r="A93" s="22" t="s">
        <v>168</v>
      </c>
      <c r="B93" s="64" t="s">
        <v>169</v>
      </c>
      <c r="C93" s="24">
        <v>15000</v>
      </c>
      <c r="D93" s="24"/>
      <c r="E93" s="24">
        <v>15000</v>
      </c>
      <c r="F93" s="24">
        <v>5000</v>
      </c>
      <c r="G93" s="24">
        <v>0</v>
      </c>
      <c r="H93" s="24">
        <v>0</v>
      </c>
      <c r="I93" s="24">
        <v>0</v>
      </c>
      <c r="J93" s="26">
        <f>F93-I93-G93</f>
        <v>5000</v>
      </c>
      <c r="K93" s="27">
        <f t="shared" ref="K93:K100" si="24">SUM(E93-H93-I93)</f>
        <v>15000</v>
      </c>
      <c r="L93" s="24">
        <f t="shared" si="22"/>
        <v>10000</v>
      </c>
      <c r="M93" s="24"/>
      <c r="N93" s="24">
        <f t="shared" ref="N93:N106" si="25">SUM(I93-M93)</f>
        <v>0</v>
      </c>
      <c r="O93" s="28">
        <f t="shared" si="16"/>
        <v>0</v>
      </c>
      <c r="P93" s="14">
        <f>SUM(H93/E93)</f>
        <v>0</v>
      </c>
      <c r="Q93" s="65">
        <f t="shared" si="23"/>
        <v>0</v>
      </c>
    </row>
    <row r="94" spans="1:17" s="63" customFormat="1" ht="22.5" customHeight="1" x14ac:dyDescent="0.25">
      <c r="A94" s="22">
        <v>314</v>
      </c>
      <c r="B94" s="64" t="s">
        <v>170</v>
      </c>
      <c r="C94" s="24">
        <v>26000</v>
      </c>
      <c r="D94" s="24"/>
      <c r="E94" s="24">
        <v>26000</v>
      </c>
      <c r="F94" s="24">
        <v>10000</v>
      </c>
      <c r="G94" s="24">
        <v>0</v>
      </c>
      <c r="H94" s="24">
        <v>0</v>
      </c>
      <c r="I94" s="24">
        <v>0</v>
      </c>
      <c r="J94" s="26">
        <f t="shared" ref="J94:J99" si="26">F94-I94-G94</f>
        <v>10000</v>
      </c>
      <c r="K94" s="27">
        <f t="shared" si="24"/>
        <v>26000</v>
      </c>
      <c r="L94" s="24">
        <f t="shared" si="22"/>
        <v>16000</v>
      </c>
      <c r="M94" s="24">
        <v>0</v>
      </c>
      <c r="N94" s="24">
        <f t="shared" si="25"/>
        <v>0</v>
      </c>
      <c r="O94" s="28">
        <f t="shared" si="16"/>
        <v>0</v>
      </c>
      <c r="P94" s="14">
        <f t="shared" ref="P94:P99" si="27">SUM(H94/E94)</f>
        <v>0</v>
      </c>
      <c r="Q94" s="65">
        <f t="shared" si="23"/>
        <v>0</v>
      </c>
    </row>
    <row r="95" spans="1:17" s="63" customFormat="1" ht="22.5" customHeight="1" x14ac:dyDescent="0.25">
      <c r="A95" s="22">
        <v>320</v>
      </c>
      <c r="B95" s="64" t="s">
        <v>171</v>
      </c>
      <c r="C95" s="24">
        <v>400</v>
      </c>
      <c r="D95" s="24"/>
      <c r="E95" s="24">
        <v>400</v>
      </c>
      <c r="F95" s="24">
        <v>50</v>
      </c>
      <c r="G95" s="24">
        <v>0</v>
      </c>
      <c r="H95" s="24">
        <v>0</v>
      </c>
      <c r="I95" s="24">
        <v>0</v>
      </c>
      <c r="J95" s="26">
        <f t="shared" si="26"/>
        <v>50</v>
      </c>
      <c r="K95" s="27">
        <f t="shared" si="24"/>
        <v>400</v>
      </c>
      <c r="L95" s="24">
        <f t="shared" si="22"/>
        <v>350</v>
      </c>
      <c r="M95" s="24">
        <v>0</v>
      </c>
      <c r="N95" s="24">
        <f t="shared" si="25"/>
        <v>0</v>
      </c>
      <c r="O95" s="28">
        <f t="shared" si="16"/>
        <v>0</v>
      </c>
      <c r="P95" s="14">
        <f t="shared" si="27"/>
        <v>0</v>
      </c>
      <c r="Q95" s="65">
        <f t="shared" si="23"/>
        <v>0</v>
      </c>
    </row>
    <row r="96" spans="1:17" s="63" customFormat="1" ht="22.5" customHeight="1" x14ac:dyDescent="0.25">
      <c r="A96" s="22" t="s">
        <v>172</v>
      </c>
      <c r="B96" s="64" t="s">
        <v>173</v>
      </c>
      <c r="C96" s="24">
        <v>2000</v>
      </c>
      <c r="D96" s="24"/>
      <c r="E96" s="24">
        <v>2000</v>
      </c>
      <c r="F96" s="24">
        <v>500</v>
      </c>
      <c r="G96" s="24">
        <v>0</v>
      </c>
      <c r="H96" s="24">
        <v>0</v>
      </c>
      <c r="I96" s="24">
        <v>0</v>
      </c>
      <c r="J96" s="26">
        <f t="shared" si="26"/>
        <v>500</v>
      </c>
      <c r="K96" s="27">
        <f t="shared" si="24"/>
        <v>2000</v>
      </c>
      <c r="L96" s="24">
        <f t="shared" si="22"/>
        <v>1500</v>
      </c>
      <c r="M96" s="24">
        <v>0</v>
      </c>
      <c r="N96" s="24">
        <f t="shared" si="25"/>
        <v>0</v>
      </c>
      <c r="O96" s="28">
        <f t="shared" si="16"/>
        <v>0</v>
      </c>
      <c r="P96" s="14">
        <f t="shared" si="27"/>
        <v>0</v>
      </c>
      <c r="Q96" s="65">
        <f t="shared" si="23"/>
        <v>0</v>
      </c>
    </row>
    <row r="97" spans="1:17" s="63" customFormat="1" ht="22.5" customHeight="1" x14ac:dyDescent="0.25">
      <c r="A97" s="22" t="s">
        <v>174</v>
      </c>
      <c r="B97" s="64" t="s">
        <v>175</v>
      </c>
      <c r="C97" s="24">
        <v>7000</v>
      </c>
      <c r="D97" s="24"/>
      <c r="E97" s="24">
        <v>7000</v>
      </c>
      <c r="F97" s="24">
        <v>2000</v>
      </c>
      <c r="G97" s="24">
        <v>0</v>
      </c>
      <c r="H97" s="24">
        <v>0</v>
      </c>
      <c r="I97" s="24">
        <v>0</v>
      </c>
      <c r="J97" s="26">
        <f t="shared" si="26"/>
        <v>2000</v>
      </c>
      <c r="K97" s="27">
        <f t="shared" si="24"/>
        <v>7000</v>
      </c>
      <c r="L97" s="24">
        <f t="shared" si="22"/>
        <v>5000</v>
      </c>
      <c r="M97" s="24">
        <v>0</v>
      </c>
      <c r="N97" s="24">
        <f t="shared" si="25"/>
        <v>0</v>
      </c>
      <c r="O97" s="28">
        <f t="shared" si="16"/>
        <v>0</v>
      </c>
      <c r="P97" s="14">
        <f t="shared" si="27"/>
        <v>0</v>
      </c>
      <c r="Q97" s="65">
        <f t="shared" si="23"/>
        <v>0</v>
      </c>
    </row>
    <row r="98" spans="1:17" s="63" customFormat="1" ht="22.5" customHeight="1" x14ac:dyDescent="0.25">
      <c r="A98" s="22" t="s">
        <v>176</v>
      </c>
      <c r="B98" s="64" t="s">
        <v>167</v>
      </c>
      <c r="C98" s="24">
        <v>7500</v>
      </c>
      <c r="D98" s="24"/>
      <c r="E98" s="24">
        <v>7500</v>
      </c>
      <c r="F98" s="24">
        <v>1500</v>
      </c>
      <c r="G98" s="24">
        <v>0</v>
      </c>
      <c r="H98" s="24">
        <v>0</v>
      </c>
      <c r="I98" s="24">
        <v>269.10000000000002</v>
      </c>
      <c r="J98" s="26">
        <f t="shared" si="26"/>
        <v>1230.9000000000001</v>
      </c>
      <c r="K98" s="27">
        <f t="shared" si="24"/>
        <v>7230.9</v>
      </c>
      <c r="L98" s="24">
        <f t="shared" si="22"/>
        <v>6000</v>
      </c>
      <c r="M98" s="24">
        <v>0</v>
      </c>
      <c r="N98" s="24">
        <f t="shared" si="25"/>
        <v>269.10000000000002</v>
      </c>
      <c r="O98" s="28">
        <f t="shared" si="16"/>
        <v>0.1794</v>
      </c>
      <c r="P98" s="14">
        <f t="shared" si="27"/>
        <v>0</v>
      </c>
      <c r="Q98" s="65">
        <f t="shared" si="23"/>
        <v>0.1794</v>
      </c>
    </row>
    <row r="99" spans="1:17" s="63" customFormat="1" ht="22.5" customHeight="1" x14ac:dyDescent="0.25">
      <c r="A99" s="22">
        <v>380</v>
      </c>
      <c r="B99" s="64" t="s">
        <v>177</v>
      </c>
      <c r="C99" s="24">
        <v>20000</v>
      </c>
      <c r="D99" s="55"/>
      <c r="E99" s="24">
        <v>20000</v>
      </c>
      <c r="F99" s="24">
        <v>10000</v>
      </c>
      <c r="G99" s="24">
        <v>0</v>
      </c>
      <c r="H99" s="24">
        <v>0</v>
      </c>
      <c r="I99" s="24">
        <v>956.88</v>
      </c>
      <c r="J99" s="26">
        <f t="shared" si="26"/>
        <v>9043.1200000000008</v>
      </c>
      <c r="K99" s="27">
        <f t="shared" si="24"/>
        <v>19043.12</v>
      </c>
      <c r="L99" s="24">
        <f t="shared" si="22"/>
        <v>10000</v>
      </c>
      <c r="M99" s="24">
        <v>0</v>
      </c>
      <c r="N99" s="24">
        <f t="shared" si="25"/>
        <v>956.88</v>
      </c>
      <c r="O99" s="28">
        <f t="shared" si="16"/>
        <v>9.5687999999999995E-2</v>
      </c>
      <c r="P99" s="14">
        <f t="shared" si="27"/>
        <v>0</v>
      </c>
      <c r="Q99" s="65">
        <f t="shared" si="23"/>
        <v>9.5687999999999995E-2</v>
      </c>
    </row>
    <row r="100" spans="1:17" s="63" customFormat="1" ht="22.5" customHeight="1" x14ac:dyDescent="0.25">
      <c r="A100" s="22">
        <v>396</v>
      </c>
      <c r="B100" s="64" t="s">
        <v>178</v>
      </c>
      <c r="C100" s="24">
        <v>0</v>
      </c>
      <c r="D100" s="55"/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6">
        <f>F100-H100-I100</f>
        <v>0</v>
      </c>
      <c r="K100" s="27">
        <f t="shared" si="24"/>
        <v>0</v>
      </c>
      <c r="L100" s="24">
        <f t="shared" si="22"/>
        <v>0</v>
      </c>
      <c r="M100" s="24">
        <v>0</v>
      </c>
      <c r="N100" s="24">
        <f t="shared" si="25"/>
        <v>0</v>
      </c>
      <c r="O100" s="28">
        <v>0</v>
      </c>
      <c r="P100" s="14">
        <v>0</v>
      </c>
      <c r="Q100" s="65">
        <v>0</v>
      </c>
    </row>
    <row r="101" spans="1:17" s="63" customFormat="1" ht="22.5" customHeight="1" x14ac:dyDescent="0.25">
      <c r="A101" s="59"/>
      <c r="B101" s="60" t="s">
        <v>179</v>
      </c>
      <c r="C101" s="61">
        <f>SUM(C102:C106)</f>
        <v>176700</v>
      </c>
      <c r="D101" s="61">
        <f>SUM(D102)</f>
        <v>0</v>
      </c>
      <c r="E101" s="61">
        <f>SUM(E102:E106)</f>
        <v>176700</v>
      </c>
      <c r="F101" s="61">
        <f>SUM(F102:F106)</f>
        <v>88350</v>
      </c>
      <c r="G101" s="61">
        <v>0</v>
      </c>
      <c r="H101" s="61">
        <f>SUM(H102:H106)</f>
        <v>0</v>
      </c>
      <c r="I101" s="66">
        <f>SUM(I102:I106)</f>
        <v>0</v>
      </c>
      <c r="J101" s="61">
        <f>SUM(F101-I101)</f>
        <v>88350</v>
      </c>
      <c r="K101" s="61">
        <f>SUM(E101-G101-I101)</f>
        <v>176700</v>
      </c>
      <c r="L101" s="61">
        <f t="shared" ref="L101:L106" si="28">SUM(E101-F101)</f>
        <v>88350</v>
      </c>
      <c r="M101" s="61">
        <f>SUM(M102:M106)</f>
        <v>0</v>
      </c>
      <c r="N101" s="61">
        <f>SUM(I101-M101)</f>
        <v>0</v>
      </c>
      <c r="O101" s="21">
        <f t="shared" si="16"/>
        <v>0</v>
      </c>
      <c r="P101" s="42">
        <f t="shared" ref="P101:P105" si="29">SUM(H101/E101)</f>
        <v>0</v>
      </c>
      <c r="Q101" s="15">
        <f t="shared" ref="Q101:Q105" si="30">SUM(I101/F101*100%)</f>
        <v>0</v>
      </c>
    </row>
    <row r="102" spans="1:17" s="63" customFormat="1" ht="22.5" customHeight="1" x14ac:dyDescent="0.25">
      <c r="A102" s="31" t="s">
        <v>180</v>
      </c>
      <c r="B102" s="23" t="s">
        <v>181</v>
      </c>
      <c r="C102" s="24">
        <v>15000</v>
      </c>
      <c r="D102" s="24"/>
      <c r="E102" s="24">
        <v>15000</v>
      </c>
      <c r="F102" s="24">
        <v>7500</v>
      </c>
      <c r="G102" s="24">
        <v>0</v>
      </c>
      <c r="H102" s="24">
        <v>0</v>
      </c>
      <c r="I102" s="24">
        <v>0</v>
      </c>
      <c r="J102" s="26">
        <f>F102-I102-G102</f>
        <v>7500</v>
      </c>
      <c r="K102" s="27">
        <f>SUM(E102-H102-I102)</f>
        <v>15000</v>
      </c>
      <c r="L102" s="24">
        <f t="shared" si="28"/>
        <v>7500</v>
      </c>
      <c r="M102" s="24">
        <v>0</v>
      </c>
      <c r="N102" s="24">
        <f t="shared" si="25"/>
        <v>0</v>
      </c>
      <c r="O102" s="28">
        <f t="shared" si="16"/>
        <v>0</v>
      </c>
      <c r="P102" s="42">
        <f t="shared" si="29"/>
        <v>0</v>
      </c>
      <c r="Q102" s="65">
        <f t="shared" si="30"/>
        <v>0</v>
      </c>
    </row>
    <row r="103" spans="1:17" s="63" customFormat="1" ht="22.5" customHeight="1" x14ac:dyDescent="0.25">
      <c r="A103" s="31" t="s">
        <v>182</v>
      </c>
      <c r="B103" s="23" t="s">
        <v>183</v>
      </c>
      <c r="C103" s="24">
        <v>10000</v>
      </c>
      <c r="D103" s="24"/>
      <c r="E103" s="24">
        <v>10000</v>
      </c>
      <c r="F103" s="24">
        <v>5000</v>
      </c>
      <c r="G103" s="24">
        <v>0</v>
      </c>
      <c r="H103" s="24">
        <v>0</v>
      </c>
      <c r="I103" s="24">
        <v>0</v>
      </c>
      <c r="J103" s="26">
        <f>F103-I103-G103</f>
        <v>5000</v>
      </c>
      <c r="K103" s="27">
        <f>SUM(E103-H103-I103)</f>
        <v>10000</v>
      </c>
      <c r="L103" s="24">
        <f t="shared" si="28"/>
        <v>5000</v>
      </c>
      <c r="M103" s="24">
        <v>0</v>
      </c>
      <c r="N103" s="24">
        <f t="shared" si="25"/>
        <v>0</v>
      </c>
      <c r="O103" s="28">
        <f t="shared" si="16"/>
        <v>0</v>
      </c>
      <c r="P103" s="42">
        <f t="shared" si="29"/>
        <v>0</v>
      </c>
      <c r="Q103" s="65">
        <f t="shared" si="30"/>
        <v>0</v>
      </c>
    </row>
    <row r="104" spans="1:17" s="63" customFormat="1" ht="22.5" customHeight="1" x14ac:dyDescent="0.25">
      <c r="A104" s="31">
        <v>641</v>
      </c>
      <c r="B104" s="23" t="s">
        <v>184</v>
      </c>
      <c r="C104" s="24">
        <v>21700</v>
      </c>
      <c r="D104" s="24"/>
      <c r="E104" s="24">
        <v>21700</v>
      </c>
      <c r="F104" s="24">
        <v>10850</v>
      </c>
      <c r="G104" s="24">
        <v>0</v>
      </c>
      <c r="H104" s="24">
        <v>0</v>
      </c>
      <c r="I104" s="24">
        <v>0</v>
      </c>
      <c r="J104" s="26">
        <f>F104-I104-G104</f>
        <v>10850</v>
      </c>
      <c r="K104" s="27">
        <f>SUM(E104-H104-I104)</f>
        <v>21700</v>
      </c>
      <c r="L104" s="24">
        <f t="shared" si="28"/>
        <v>10850</v>
      </c>
      <c r="M104" s="24">
        <v>0</v>
      </c>
      <c r="N104" s="61">
        <f t="shared" si="25"/>
        <v>0</v>
      </c>
      <c r="O104" s="28">
        <f t="shared" si="16"/>
        <v>0</v>
      </c>
      <c r="P104" s="42">
        <f t="shared" si="29"/>
        <v>0</v>
      </c>
      <c r="Q104" s="65">
        <f t="shared" si="30"/>
        <v>0</v>
      </c>
    </row>
    <row r="105" spans="1:17" s="63" customFormat="1" ht="22.5" customHeight="1" x14ac:dyDescent="0.25">
      <c r="A105" s="67">
        <v>669</v>
      </c>
      <c r="B105" s="68" t="s">
        <v>185</v>
      </c>
      <c r="C105" s="32">
        <v>130000</v>
      </c>
      <c r="D105" s="69"/>
      <c r="E105" s="32">
        <v>130000</v>
      </c>
      <c r="F105" s="32">
        <v>65000</v>
      </c>
      <c r="G105" s="69">
        <v>0</v>
      </c>
      <c r="H105" s="69">
        <v>0</v>
      </c>
      <c r="I105" s="24">
        <v>0</v>
      </c>
      <c r="J105" s="26">
        <f>F105-I105-G105</f>
        <v>65000</v>
      </c>
      <c r="K105" s="27">
        <f>SUM(E105-H105-I105)</f>
        <v>130000</v>
      </c>
      <c r="L105" s="24">
        <f t="shared" si="28"/>
        <v>65000</v>
      </c>
      <c r="M105" s="24">
        <v>0</v>
      </c>
      <c r="N105" s="61">
        <f>SUM(I105-M105)</f>
        <v>0</v>
      </c>
      <c r="O105" s="70">
        <f>SUM(I105/F105*100%)</f>
        <v>0</v>
      </c>
      <c r="P105" s="42">
        <f t="shared" si="29"/>
        <v>0</v>
      </c>
      <c r="Q105" s="65">
        <f t="shared" si="30"/>
        <v>0</v>
      </c>
    </row>
    <row r="106" spans="1:17" s="63" customFormat="1" ht="22.5" customHeight="1" thickBot="1" x14ac:dyDescent="0.3">
      <c r="A106" s="71">
        <v>693</v>
      </c>
      <c r="B106" s="72" t="s">
        <v>186</v>
      </c>
      <c r="C106" s="73">
        <v>0</v>
      </c>
      <c r="D106" s="74"/>
      <c r="E106" s="73">
        <v>0</v>
      </c>
      <c r="F106" s="73">
        <v>0</v>
      </c>
      <c r="G106" s="74">
        <v>0</v>
      </c>
      <c r="H106" s="74">
        <v>0</v>
      </c>
      <c r="I106" s="75">
        <v>0</v>
      </c>
      <c r="J106" s="76">
        <f>F106-I106-G106</f>
        <v>0</v>
      </c>
      <c r="K106" s="77">
        <f>SUM(E106-H106-I106)</f>
        <v>0</v>
      </c>
      <c r="L106" s="75">
        <f t="shared" si="28"/>
        <v>0</v>
      </c>
      <c r="M106" s="75">
        <v>0</v>
      </c>
      <c r="N106" s="78">
        <f t="shared" si="25"/>
        <v>0</v>
      </c>
      <c r="O106" s="79">
        <v>0</v>
      </c>
      <c r="P106" s="80">
        <v>0</v>
      </c>
      <c r="Q106" s="81">
        <v>0</v>
      </c>
    </row>
    <row r="107" spans="1:17" ht="22.5" customHeight="1" x14ac:dyDescent="0.3">
      <c r="A107" s="82" t="s">
        <v>187</v>
      </c>
      <c r="B107" s="83"/>
      <c r="C107" s="84"/>
      <c r="D107" s="84"/>
      <c r="E107" s="84"/>
      <c r="F107" s="84"/>
      <c r="G107" s="84"/>
      <c r="H107" s="84"/>
      <c r="I107" s="84"/>
      <c r="J107" s="84"/>
      <c r="K107" s="85"/>
      <c r="L107" s="84"/>
      <c r="M107" s="85"/>
      <c r="N107" s="84"/>
      <c r="O107" s="84"/>
      <c r="P107" s="84"/>
      <c r="Q107" s="86"/>
    </row>
    <row r="108" spans="1:17" ht="22.5" customHeight="1" x14ac:dyDescent="0.25">
      <c r="A108" s="82" t="s">
        <v>188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2019-02-08T15:35:26Z</cp:lastPrinted>
  <dcterms:created xsi:type="dcterms:W3CDTF">2019-02-01T19:11:18Z</dcterms:created>
  <dcterms:modified xsi:type="dcterms:W3CDTF">2019-02-08T15:36:14Z</dcterms:modified>
</cp:coreProperties>
</file>