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OneDrive\ANTAI DOCS\WEB\2019\03. Marzo\TRANSPARENCIA\"/>
    </mc:Choice>
  </mc:AlternateContent>
  <bookViews>
    <workbookView xWindow="120" yWindow="60" windowWidth="23715" windowHeight="87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Hoja1!$A$1:$Q$109</definedName>
    <definedName name="_xlnm.Print_Titles" localSheetId="0">Hoja1!$1:$6</definedName>
  </definedNames>
  <calcPr calcId="162913" concurrentCalc="0"/>
</workbook>
</file>

<file path=xl/calcChain.xml><?xml version="1.0" encoding="utf-8"?>
<calcChain xmlns="http://schemas.openxmlformats.org/spreadsheetml/2006/main">
  <c r="N111" i="1" l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Q107" i="1"/>
  <c r="P107" i="1"/>
  <c r="O107" i="1"/>
  <c r="N107" i="1"/>
  <c r="L107" i="1"/>
  <c r="K107" i="1"/>
  <c r="J107" i="1"/>
  <c r="M106" i="1"/>
  <c r="I106" i="1"/>
  <c r="F106" i="1"/>
  <c r="Q106" i="1"/>
  <c r="H106" i="1"/>
  <c r="E106" i="1"/>
  <c r="P106" i="1"/>
  <c r="J106" i="1"/>
  <c r="L106" i="1"/>
  <c r="D106" i="1"/>
  <c r="C106" i="1"/>
  <c r="N105" i="1"/>
  <c r="L105" i="1"/>
  <c r="K105" i="1"/>
  <c r="J105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Q100" i="1"/>
  <c r="P100" i="1"/>
  <c r="O100" i="1"/>
  <c r="N100" i="1"/>
  <c r="L100" i="1"/>
  <c r="K100" i="1"/>
  <c r="J100" i="1"/>
  <c r="Q99" i="1"/>
  <c r="P99" i="1"/>
  <c r="O99" i="1"/>
  <c r="N99" i="1"/>
  <c r="L99" i="1"/>
  <c r="K99" i="1"/>
  <c r="J99" i="1"/>
  <c r="Q98" i="1"/>
  <c r="P98" i="1"/>
  <c r="O98" i="1"/>
  <c r="N98" i="1"/>
  <c r="L98" i="1"/>
  <c r="K98" i="1"/>
  <c r="J98" i="1"/>
  <c r="Q97" i="1"/>
  <c r="P97" i="1"/>
  <c r="O97" i="1"/>
  <c r="N97" i="1"/>
  <c r="L97" i="1"/>
  <c r="K97" i="1"/>
  <c r="J97" i="1"/>
  <c r="I96" i="1"/>
  <c r="M96" i="1"/>
  <c r="N96" i="1"/>
  <c r="F96" i="1"/>
  <c r="J96" i="1"/>
  <c r="O96" i="1"/>
  <c r="H96" i="1"/>
  <c r="E96" i="1"/>
  <c r="P96" i="1"/>
  <c r="L96" i="1"/>
  <c r="D96" i="1"/>
  <c r="C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Q83" i="1"/>
  <c r="P83" i="1"/>
  <c r="O83" i="1"/>
  <c r="N83" i="1"/>
  <c r="L83" i="1"/>
  <c r="K83" i="1"/>
  <c r="J83" i="1"/>
  <c r="N82" i="1"/>
  <c r="L82" i="1"/>
  <c r="K82" i="1"/>
  <c r="J82" i="1"/>
  <c r="Q81" i="1"/>
  <c r="P81" i="1"/>
  <c r="O81" i="1"/>
  <c r="N81" i="1"/>
  <c r="L81" i="1"/>
  <c r="K81" i="1"/>
  <c r="J81" i="1"/>
  <c r="Q80" i="1"/>
  <c r="P80" i="1"/>
  <c r="O80" i="1"/>
  <c r="N80" i="1"/>
  <c r="L80" i="1"/>
  <c r="K80" i="1"/>
  <c r="J80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Q65" i="1"/>
  <c r="P65" i="1"/>
  <c r="O65" i="1"/>
  <c r="N65" i="1"/>
  <c r="L65" i="1"/>
  <c r="K65" i="1"/>
  <c r="J65" i="1"/>
  <c r="N64" i="1"/>
  <c r="L64" i="1"/>
  <c r="K64" i="1"/>
  <c r="J64" i="1"/>
  <c r="N63" i="1"/>
  <c r="L63" i="1"/>
  <c r="K63" i="1"/>
  <c r="J63" i="1"/>
  <c r="Q62" i="1"/>
  <c r="P62" i="1"/>
  <c r="O62" i="1"/>
  <c r="N62" i="1"/>
  <c r="L62" i="1"/>
  <c r="K62" i="1"/>
  <c r="J62" i="1"/>
  <c r="Q61" i="1"/>
  <c r="P61" i="1"/>
  <c r="O61" i="1"/>
  <c r="N61" i="1"/>
  <c r="L61" i="1"/>
  <c r="K61" i="1"/>
  <c r="J61" i="1"/>
  <c r="M60" i="1"/>
  <c r="I60" i="1"/>
  <c r="E60" i="1"/>
  <c r="Q60" i="1"/>
  <c r="H60" i="1"/>
  <c r="P60" i="1"/>
  <c r="F60" i="1"/>
  <c r="J60" i="1"/>
  <c r="L60" i="1"/>
  <c r="D60" i="1"/>
  <c r="C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N45" i="1"/>
  <c r="L45" i="1"/>
  <c r="K45" i="1"/>
  <c r="J45" i="1"/>
  <c r="Q44" i="1"/>
  <c r="P44" i="1"/>
  <c r="O44" i="1"/>
  <c r="N44" i="1"/>
  <c r="L44" i="1"/>
  <c r="K44" i="1"/>
  <c r="J44" i="1"/>
  <c r="Q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F22" i="1"/>
  <c r="O22" i="1"/>
  <c r="H22" i="1"/>
  <c r="E22" i="1"/>
  <c r="P22" i="1"/>
  <c r="G22" i="1"/>
  <c r="J22" i="1"/>
  <c r="L22" i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O15" i="1"/>
  <c r="N15" i="1"/>
  <c r="L15" i="1"/>
  <c r="K15" i="1"/>
  <c r="J15" i="1"/>
  <c r="H15" i="1"/>
  <c r="P15" i="1"/>
  <c r="Q14" i="1"/>
  <c r="O14" i="1"/>
  <c r="N14" i="1"/>
  <c r="L14" i="1"/>
  <c r="K14" i="1"/>
  <c r="J14" i="1"/>
  <c r="H14" i="1"/>
  <c r="P14" i="1"/>
  <c r="Q13" i="1"/>
  <c r="O13" i="1"/>
  <c r="N13" i="1"/>
  <c r="L13" i="1"/>
  <c r="K13" i="1"/>
  <c r="J13" i="1"/>
  <c r="H13" i="1"/>
  <c r="P13" i="1"/>
  <c r="Q12" i="1"/>
  <c r="O12" i="1"/>
  <c r="N12" i="1"/>
  <c r="L12" i="1"/>
  <c r="K12" i="1"/>
  <c r="J12" i="1"/>
  <c r="H12" i="1"/>
  <c r="P12" i="1"/>
  <c r="Q11" i="1"/>
  <c r="P11" i="1"/>
  <c r="N11" i="1"/>
  <c r="L11" i="1"/>
  <c r="K11" i="1"/>
  <c r="J11" i="1"/>
  <c r="Q10" i="1"/>
  <c r="O10" i="1"/>
  <c r="N10" i="1"/>
  <c r="L10" i="1"/>
  <c r="K10" i="1"/>
  <c r="J10" i="1"/>
  <c r="H10" i="1"/>
  <c r="P10" i="1"/>
  <c r="Q9" i="1"/>
  <c r="O9" i="1"/>
  <c r="N9" i="1"/>
  <c r="L9" i="1"/>
  <c r="K9" i="1"/>
  <c r="J9" i="1"/>
  <c r="H9" i="1"/>
  <c r="P9" i="1"/>
  <c r="M8" i="1"/>
  <c r="I8" i="1"/>
  <c r="N8" i="1"/>
  <c r="H8" i="1"/>
  <c r="E8" i="1"/>
  <c r="P8" i="1"/>
  <c r="F8" i="1"/>
  <c r="J8" i="1"/>
  <c r="L8" i="1"/>
  <c r="D8" i="1"/>
  <c r="C8" i="1"/>
  <c r="M7" i="1"/>
  <c r="I7" i="1"/>
  <c r="F7" i="1"/>
  <c r="O7" i="1"/>
  <c r="H7" i="1"/>
  <c r="E7" i="1"/>
  <c r="P7" i="1"/>
  <c r="G7" i="1"/>
  <c r="J7" i="1"/>
  <c r="L7" i="1"/>
  <c r="D7" i="1"/>
  <c r="C7" i="1"/>
  <c r="Q7" i="1"/>
  <c r="K8" i="1"/>
  <c r="O8" i="1"/>
  <c r="Q22" i="1"/>
  <c r="N60" i="1"/>
  <c r="Q96" i="1"/>
  <c r="N106" i="1"/>
  <c r="N7" i="1"/>
  <c r="N22" i="1"/>
  <c r="K60" i="1"/>
  <c r="O60" i="1"/>
  <c r="K106" i="1"/>
  <c r="O106" i="1"/>
  <c r="K7" i="1"/>
  <c r="Q8" i="1"/>
  <c r="K22" i="1"/>
  <c r="K96" i="1"/>
</calcChain>
</file>

<file path=xl/sharedStrings.xml><?xml version="1.0" encoding="utf-8"?>
<sst xmlns="http://schemas.openxmlformats.org/spreadsheetml/2006/main" count="195" uniqueCount="194">
  <si>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</si>
  <si>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</si>
  <si>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</si>
  <si>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</si>
  <si>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</si>
  <si>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</si>
  <si>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</si>
  <si>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</si>
  <si>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</si>
  <si>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</si>
  <si>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</si>
  <si>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</si>
  <si>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</si>
  <si>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</si>
  <si>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</si>
  <si>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</si>
  <si>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</si>
  <si>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</si>
  <si>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</si>
  <si>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</si>
  <si>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</si>
  <si>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</si>
  <si>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</si>
  <si>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</si>
  <si>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</si>
  <si>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</si>
  <si>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</si>
  <si>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</si>
  <si>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</si>
  <si>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</si>
  <si>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</si>
  <si>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</si>
  <si>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</si>
  <si>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</si>
  <si>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</si>
  <si>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</si>
  <si>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</si>
  <si>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</si>
  <si>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</si>
  <si>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</si>
  <si>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</si>
  <si>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</si>
  <si>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</si>
  <si>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</si>
  <si>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</si>
  <si>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</si>
  <si>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</si>
  <si>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</si>
  <si>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</si>
  <si>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</si>
  <si>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</si>
  <si>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</si>
  <si>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</si>
  <si>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</si>
  <si>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</si>
  <si>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</si>
  <si>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</si>
  <si>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</si>
  <si>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</si>
  <si>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</si>
  <si>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</si>
  <si>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</si>
  <si>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</si>
  <si>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</si>
  <si>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</si>
  <si>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</si>
  <si>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</si>
  <si>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</si>
  <si>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</si>
  <si>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</si>
  <si>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</si>
  <si>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</si>
  <si>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</si>
  <si>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</si>
  <si>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</si>
  <si>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</si>
  <si>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</si>
  <si>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</si>
  <si>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</si>
  <si>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</si>
  <si>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</si>
  <si>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</si>
  <si>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</si>
  <si>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</si>
  <si>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</si>
  <si>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</si>
  <si>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</si>
  <si>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</si>
  <si>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</si>
  <si>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</si>
  <si>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</si>
  <si>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</si>
  <si>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</si>
  <si>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</si>
  <si>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</si>
  <si>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</si>
  <si>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</si>
  <si>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</si>
  <si>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</si>
  <si>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</si>
  <si>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</si>
  <si>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</si>
  <si>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</si>
  <si>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</si>
  <si>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</si>
  <si>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</si>
  <si>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</si>
  <si>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</si>
  <si>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</si>
  <si>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</si>
  <si>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</si>
  <si>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</si>
  <si>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</si>
  <si>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</si>
  <si>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</si>
  <si>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</si>
  <si>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</si>
  <si>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</si>
  <si>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</si>
  <si>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</si>
  <si>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</si>
  <si>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</si>
  <si>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</si>
  <si>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</si>
  <si>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</si>
  <si>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</si>
  <si>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</si>
  <si>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</si>
  <si>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</si>
  <si>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</si>
  <si>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</si>
  <si>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</si>
  <si>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</si>
  <si>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</si>
  <si>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</si>
  <si>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</si>
  <si>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</si>
  <si>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</si>
  <si>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</si>
  <si>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</si>
  <si>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</si>
  <si>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</si>
  <si>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</si>
  <si>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</si>
  <si>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</si>
  <si>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</si>
  <si>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</si>
  <si>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</si>
  <si>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</si>
  <si>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</si>
  <si>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</si>
  <si>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</si>
  <si>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</si>
  <si>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</si>
  <si>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</si>
  <si>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</si>
  <si>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</si>
  <si>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</si>
  <si>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</si>
  <si>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</si>
  <si>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</si>
  <si>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</si>
  <si>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</si>
  <si>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</si>
  <si>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</si>
  <si>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</si>
  <si>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</si>
  <si>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</si>
  <si>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</si>
  <si>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</si>
  <si>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</si>
  <si>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</si>
  <si>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</si>
  <si>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</si>
  <si>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</si>
  <si>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</si>
  <si>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</si>
  <si>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</si>
  <si>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</si>
  <si>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</si>
  <si>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</si>
  <si>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</si>
  <si>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</si>
  <si>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</si>
  <si>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</si>
  <si>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</si>
  <si>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</si>
  <si>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AL 28 DE FEBRERO DE 2019</t>
  </si>
  <si>
    <t>SERVICIOS COMERCIALES</t>
  </si>
  <si>
    <t>INFORMACION Y PUBLICIDAD CRÉDITOS RECONOCIDO</t>
  </si>
  <si>
    <t>MANTENIMIENTO Y REPARACION CRÉDITOS RECONOCIDO</t>
  </si>
  <si>
    <t>PRODUCTOS DE PAPEL Y CARTON CREDITOS RECONOCIDOS</t>
  </si>
  <si>
    <t>PRODUCTOS QUIMICOS Y CONEXIÓN CREDITOS RECONOCIDOS</t>
  </si>
  <si>
    <t>MAQUINARIA Y EQUIPO DE TRANS. CREDITOS RECONOCIDOS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</si>
</sst>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873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678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</xdr:row>
      <xdr:rowOff>0</xdr:rowOff>
    </xdr:from>
    <xdr:ext cx="1162050" cy="28575"/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44</xdr:row>
      <xdr:rowOff>0</xdr:rowOff>
    </xdr:from>
    <xdr:ext cx="1162050" cy="28575"/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44</xdr:row>
      <xdr:rowOff>0</xdr:rowOff>
    </xdr:from>
    <xdr:ext cx="1162050" cy="28575"/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topLeftCell="B1" zoomScale="60" zoomScaleNormal="60" workbookViewId="0">
      <selection activeCell="F15" sqref="F15"/>
    </sheetView>
  </sheetViews>
  <sheetFormatPr baseColWidth="10" defaultRowHeight="15.75" x14ac:dyDescent="0.25"/>
  <cols>
    <col min="1" max="1" width="8.5703125" customWidth="1"/>
    <col min="2" max="2" width="68.7109375" style="63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7" customWidth="1"/>
    <col min="12" max="12" width="15.7109375" customWidth="1"/>
    <col min="13" max="13" width="14.5703125" style="87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68.7109375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68.7109375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68.7109375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68.7109375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68.7109375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68.7109375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68.7109375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68.7109375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68.7109375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68.7109375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68.7109375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68.7109375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68.7109375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68.7109375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68.7109375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68.7109375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68.7109375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68.7109375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68.7109375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68.7109375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68.7109375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68.7109375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68.7109375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68.7109375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68.7109375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68.7109375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68.7109375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68.7109375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68.7109375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68.7109375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68.7109375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68.7109375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68.7109375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68.7109375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68.7109375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68.7109375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68.7109375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68.7109375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68.7109375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68.7109375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68.7109375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68.7109375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68.7109375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68.7109375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68.7109375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68.7109375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68.7109375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68.7109375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68.7109375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68.7109375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68.7109375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68.7109375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68.7109375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68.7109375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68.7109375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68.7109375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68.7109375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68.7109375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68.7109375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68.7109375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68.7109375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68.7109375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68.7109375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ht="18" x14ac:dyDescent="0.25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ht="18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</row>
    <row r="4" spans="1:17" ht="18" x14ac:dyDescent="0.25">
      <c r="A4" s="91" t="s">
        <v>187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8.75" thickBot="1" x14ac:dyDescent="0.3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17" ht="78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SUM(C8+C22+C60+C96+C106)</f>
        <v>2484400</v>
      </c>
      <c r="D7" s="10">
        <f>D22+D60+D96+D106+D8</f>
        <v>12558</v>
      </c>
      <c r="E7" s="9">
        <f>SUM(E8+E22+E60+E96+E106)</f>
        <v>2484400</v>
      </c>
      <c r="F7" s="9">
        <f>SUM(F8+F22+F60+F96+F106)</f>
        <v>595052</v>
      </c>
      <c r="G7" s="10">
        <f>+G22</f>
        <v>0</v>
      </c>
      <c r="H7" s="9">
        <f>+H8+H22+H60+H96+H106</f>
        <v>84498.8</v>
      </c>
      <c r="I7" s="9">
        <f>+I8+I22+I60+I96+I106</f>
        <v>305220.45</v>
      </c>
      <c r="J7" s="9">
        <f>F7-I7+G7</f>
        <v>289831.55</v>
      </c>
      <c r="K7" s="11">
        <f>SUM(E7-I7)</f>
        <v>2179179.5499999998</v>
      </c>
      <c r="L7" s="9">
        <f>SUM(E7-F7)</f>
        <v>1889348</v>
      </c>
      <c r="M7" s="9">
        <f>+M8+M22+M60+M96+M106</f>
        <v>165642.25000000003</v>
      </c>
      <c r="N7" s="12">
        <f>SUM(I7-M7)</f>
        <v>139578.19999999998</v>
      </c>
      <c r="O7" s="13">
        <f>SUM(I7/F7*100%)</f>
        <v>0.51293071865988182</v>
      </c>
      <c r="P7" s="14">
        <f>SUM(H7/E7)</f>
        <v>3.4011753340846884E-2</v>
      </c>
      <c r="Q7" s="15">
        <f>SUM(I7/E7*100%)</f>
        <v>0.12285479391402351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310922</v>
      </c>
      <c r="G8" s="19">
        <v>0</v>
      </c>
      <c r="H8" s="18">
        <f>SUM(H9:H20)</f>
        <v>84498.8</v>
      </c>
      <c r="I8" s="19">
        <f>SUM(I9:I20)</f>
        <v>257498.90000000002</v>
      </c>
      <c r="J8" s="12">
        <f>F8-I8</f>
        <v>53423.099999999977</v>
      </c>
      <c r="K8" s="11">
        <f>SUM(E8-I8)</f>
        <v>1428451.1</v>
      </c>
      <c r="L8" s="12">
        <f t="shared" ref="L8:L20" si="0">SUM(E8-F8)</f>
        <v>1375028</v>
      </c>
      <c r="M8" s="18">
        <f>SUM(M9:M20)</f>
        <v>136233.85000000003</v>
      </c>
      <c r="N8" s="12">
        <f>SUM(I8-M8)</f>
        <v>121265.04999999999</v>
      </c>
      <c r="O8" s="21">
        <f>SUM(I8/F8*100%)</f>
        <v>0.82817844990061829</v>
      </c>
      <c r="P8" s="14">
        <f>SUM(H8/E8)</f>
        <v>5.0119398558676122E-2</v>
      </c>
      <c r="Q8" s="15">
        <f>SUM(I8/E8*100%)</f>
        <v>0.15273222812064416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0</v>
      </c>
      <c r="E9" s="24">
        <v>1301800</v>
      </c>
      <c r="F9" s="24">
        <v>216968</v>
      </c>
      <c r="G9" s="25">
        <v>0</v>
      </c>
      <c r="H9" s="24">
        <f>34325+34486.67</f>
        <v>68811.67</v>
      </c>
      <c r="I9" s="25">
        <v>216960</v>
      </c>
      <c r="J9" s="26">
        <f>F9-I9</f>
        <v>8</v>
      </c>
      <c r="K9" s="27">
        <f>SUM(E9-I9)</f>
        <v>1084840</v>
      </c>
      <c r="L9" s="26">
        <f t="shared" si="0"/>
        <v>1084832</v>
      </c>
      <c r="M9" s="24">
        <v>99676.59</v>
      </c>
      <c r="N9" s="26">
        <f t="shared" ref="N9:N20" si="1">SUM(I9-M9)</f>
        <v>117283.41</v>
      </c>
      <c r="O9" s="28">
        <f t="shared" ref="O9:O16" si="2">SUM(I9/F9*100%)</f>
        <v>0.99996312820323729</v>
      </c>
      <c r="P9" s="14">
        <f t="shared" ref="P9:P16" si="3">SUM(H9/E9)</f>
        <v>5.2858864648947609E-2</v>
      </c>
      <c r="Q9" s="15">
        <f t="shared" ref="Q9:Q16" si="4">SUM(I9/E9*100%)</f>
        <v>0.16666154555231219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9000</v>
      </c>
      <c r="G10" s="25">
        <v>0</v>
      </c>
      <c r="H10" s="24">
        <f>2000+2000</f>
        <v>4000</v>
      </c>
      <c r="I10" s="29">
        <v>9000</v>
      </c>
      <c r="J10" s="26">
        <f t="shared" ref="J10:J20" si="5">F10-I10</f>
        <v>0</v>
      </c>
      <c r="K10" s="27">
        <f t="shared" ref="K10:K15" si="6">SUM(E10-I10)</f>
        <v>45000</v>
      </c>
      <c r="L10" s="26">
        <f t="shared" si="0"/>
        <v>45000</v>
      </c>
      <c r="M10" s="30">
        <v>5582.08</v>
      </c>
      <c r="N10" s="26">
        <f t="shared" si="1"/>
        <v>3417.92</v>
      </c>
      <c r="O10" s="28">
        <f t="shared" si="2"/>
        <v>1</v>
      </c>
      <c r="P10" s="14">
        <f t="shared" si="3"/>
        <v>7.407407407407407E-2</v>
      </c>
      <c r="Q10" s="15">
        <f t="shared" si="4"/>
        <v>0.16666666666666666</v>
      </c>
    </row>
    <row r="11" spans="1:17" ht="21.75" customHeight="1" x14ac:dyDescent="0.25">
      <c r="A11" s="31" t="s">
        <v>27</v>
      </c>
      <c r="B11" s="23" t="s">
        <v>28</v>
      </c>
      <c r="C11" s="24">
        <v>36850</v>
      </c>
      <c r="D11" s="25"/>
      <c r="E11" s="24">
        <v>36850</v>
      </c>
      <c r="F11" s="24">
        <v>12284</v>
      </c>
      <c r="G11" s="25">
        <v>0</v>
      </c>
      <c r="H11" s="32">
        <v>0</v>
      </c>
      <c r="I11" s="29">
        <v>7776.24</v>
      </c>
      <c r="J11" s="26">
        <f t="shared" si="5"/>
        <v>4507.76</v>
      </c>
      <c r="K11" s="27">
        <f t="shared" si="6"/>
        <v>29073.760000000002</v>
      </c>
      <c r="L11" s="26">
        <f t="shared" si="0"/>
        <v>24566</v>
      </c>
      <c r="M11" s="30">
        <v>7212.52</v>
      </c>
      <c r="N11" s="26">
        <f t="shared" si="1"/>
        <v>563.71999999999935</v>
      </c>
      <c r="O11" s="28">
        <v>0</v>
      </c>
      <c r="P11" s="14">
        <f t="shared" si="3"/>
        <v>0</v>
      </c>
      <c r="Q11" s="15">
        <f t="shared" si="4"/>
        <v>0.21102415196743554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28342</v>
      </c>
      <c r="G12" s="25">
        <v>0</v>
      </c>
      <c r="H12" s="24">
        <f>4469.62+4449.81</f>
        <v>8919.43</v>
      </c>
      <c r="I12" s="29">
        <v>18463.63</v>
      </c>
      <c r="J12" s="26">
        <f t="shared" si="5"/>
        <v>9878.369999999999</v>
      </c>
      <c r="K12" s="27">
        <f t="shared" si="6"/>
        <v>151583.37</v>
      </c>
      <c r="L12" s="26">
        <f t="shared" si="0"/>
        <v>141705</v>
      </c>
      <c r="M12" s="30">
        <v>18463.63</v>
      </c>
      <c r="N12" s="26">
        <f t="shared" si="1"/>
        <v>0</v>
      </c>
      <c r="O12" s="28">
        <f t="shared" si="2"/>
        <v>0.65145825982640604</v>
      </c>
      <c r="P12" s="14">
        <f t="shared" si="3"/>
        <v>5.245273365598923E-2</v>
      </c>
      <c r="Q12" s="15">
        <f t="shared" si="4"/>
        <v>0.10857956917793317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3255</v>
      </c>
      <c r="G13" s="25">
        <v>0</v>
      </c>
      <c r="H13" s="24">
        <f>514.88+517.3</f>
        <v>1032.1799999999998</v>
      </c>
      <c r="I13" s="29">
        <v>2037.1</v>
      </c>
      <c r="J13" s="26">
        <f t="shared" si="5"/>
        <v>1217.9000000000001</v>
      </c>
      <c r="K13" s="27">
        <f t="shared" si="6"/>
        <v>17489.900000000001</v>
      </c>
      <c r="L13" s="26">
        <f t="shared" si="0"/>
        <v>16272</v>
      </c>
      <c r="M13" s="30">
        <v>2037.1</v>
      </c>
      <c r="N13" s="26">
        <f t="shared" si="1"/>
        <v>0</v>
      </c>
      <c r="O13" s="28">
        <f t="shared" si="2"/>
        <v>0.62583717357910906</v>
      </c>
      <c r="P13" s="14">
        <f t="shared" si="3"/>
        <v>5.2859118144108153E-2</v>
      </c>
      <c r="Q13" s="15">
        <f t="shared" si="4"/>
        <v>0.1043222205151841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4746</v>
      </c>
      <c r="G14" s="25">
        <v>0</v>
      </c>
      <c r="H14" s="24">
        <f>766.22+762.83</f>
        <v>1529.0500000000002</v>
      </c>
      <c r="I14" s="29">
        <v>3019.92</v>
      </c>
      <c r="J14" s="26">
        <f t="shared" si="5"/>
        <v>1726.08</v>
      </c>
      <c r="K14" s="27">
        <f t="shared" si="6"/>
        <v>25452.080000000002</v>
      </c>
      <c r="L14" s="26">
        <f t="shared" si="0"/>
        <v>23726</v>
      </c>
      <c r="M14" s="30">
        <v>3019.92</v>
      </c>
      <c r="N14" s="26">
        <f t="shared" si="1"/>
        <v>0</v>
      </c>
      <c r="O14" s="28">
        <f t="shared" si="2"/>
        <v>0.6363084702907712</v>
      </c>
      <c r="P14" s="14">
        <f t="shared" si="3"/>
        <v>5.3703638662545662E-2</v>
      </c>
      <c r="Q14" s="15">
        <f t="shared" si="4"/>
        <v>0.10606631076144984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653</v>
      </c>
      <c r="G15" s="25">
        <v>0</v>
      </c>
      <c r="H15" s="24">
        <f>103.48+102.99</f>
        <v>206.47</v>
      </c>
      <c r="I15" s="29">
        <v>242.01</v>
      </c>
      <c r="J15" s="26">
        <f t="shared" si="5"/>
        <v>410.99</v>
      </c>
      <c r="K15" s="27">
        <f t="shared" si="6"/>
        <v>3663.99</v>
      </c>
      <c r="L15" s="26">
        <f t="shared" si="0"/>
        <v>3253</v>
      </c>
      <c r="M15" s="30">
        <v>242.01</v>
      </c>
      <c r="N15" s="26">
        <f t="shared" si="1"/>
        <v>0</v>
      </c>
      <c r="O15" s="28">
        <f t="shared" si="2"/>
        <v>0.37061255742725879</v>
      </c>
      <c r="P15" s="14">
        <f t="shared" si="3"/>
        <v>5.285970302099334E-2</v>
      </c>
      <c r="Q15" s="15">
        <f t="shared" si="4"/>
        <v>6.1958525345622115E-2</v>
      </c>
    </row>
    <row r="16" spans="1:17" ht="21.75" customHeight="1" x14ac:dyDescent="0.25">
      <c r="A16" s="33" t="s">
        <v>37</v>
      </c>
      <c r="B16" s="23" t="s">
        <v>38</v>
      </c>
      <c r="C16" s="24">
        <v>71348</v>
      </c>
      <c r="D16" s="25"/>
      <c r="E16" s="24">
        <v>71348</v>
      </c>
      <c r="F16" s="24">
        <v>35674</v>
      </c>
      <c r="G16" s="25">
        <v>0</v>
      </c>
      <c r="H16" s="24">
        <v>0</v>
      </c>
      <c r="I16" s="29">
        <v>0</v>
      </c>
      <c r="J16" s="26">
        <f t="shared" si="5"/>
        <v>35674</v>
      </c>
      <c r="K16" s="27">
        <f>SUM(E16-I16)</f>
        <v>71348</v>
      </c>
      <c r="L16" s="26">
        <f t="shared" si="0"/>
        <v>35674</v>
      </c>
      <c r="M16" s="30">
        <v>0</v>
      </c>
      <c r="N16" s="26">
        <f t="shared" si="1"/>
        <v>0</v>
      </c>
      <c r="O16" s="28">
        <f t="shared" si="2"/>
        <v>0</v>
      </c>
      <c r="P16" s="14">
        <f t="shared" si="3"/>
        <v>0</v>
      </c>
      <c r="Q16" s="15">
        <f t="shared" si="4"/>
        <v>0</v>
      </c>
    </row>
    <row r="17" spans="1:17" ht="21.75" customHeight="1" x14ac:dyDescent="0.25">
      <c r="A17" s="33" t="s">
        <v>39</v>
      </c>
      <c r="B17" s="23" t="s">
        <v>40</v>
      </c>
      <c r="C17" s="24">
        <v>0</v>
      </c>
      <c r="D17" s="25"/>
      <c r="E17" s="24">
        <v>0</v>
      </c>
      <c r="F17" s="24">
        <v>0</v>
      </c>
      <c r="G17" s="25">
        <v>0</v>
      </c>
      <c r="H17" s="24">
        <v>0</v>
      </c>
      <c r="I17" s="29">
        <v>0</v>
      </c>
      <c r="J17" s="26">
        <f t="shared" si="5"/>
        <v>0</v>
      </c>
      <c r="K17" s="27"/>
      <c r="L17" s="26">
        <v>0</v>
      </c>
      <c r="M17" s="30">
        <v>0</v>
      </c>
      <c r="N17" s="26">
        <f t="shared" si="1"/>
        <v>0</v>
      </c>
      <c r="O17" s="28">
        <v>0</v>
      </c>
      <c r="P17" s="14">
        <v>0</v>
      </c>
      <c r="Q17" s="15">
        <v>0</v>
      </c>
    </row>
    <row r="18" spans="1:17" ht="21.75" customHeight="1" x14ac:dyDescent="0.25">
      <c r="A18" s="33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29">
        <v>0</v>
      </c>
      <c r="J18" s="26">
        <f t="shared" si="5"/>
        <v>0</v>
      </c>
      <c r="K18" s="27">
        <f>SUM(E18-I18)</f>
        <v>0</v>
      </c>
      <c r="L18" s="26">
        <f t="shared" si="0"/>
        <v>0</v>
      </c>
      <c r="M18" s="30">
        <v>0</v>
      </c>
      <c r="N18" s="26">
        <f t="shared" si="1"/>
        <v>0</v>
      </c>
      <c r="O18" s="28">
        <v>0</v>
      </c>
      <c r="P18" s="14">
        <v>0</v>
      </c>
      <c r="Q18" s="15">
        <v>0</v>
      </c>
    </row>
    <row r="19" spans="1:17" ht="21.75" customHeight="1" x14ac:dyDescent="0.25">
      <c r="A19" s="33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29">
        <v>0</v>
      </c>
      <c r="J19" s="26">
        <f t="shared" si="5"/>
        <v>0</v>
      </c>
      <c r="K19" s="27">
        <f>SUM(E19-I19)</f>
        <v>0</v>
      </c>
      <c r="L19" s="26">
        <f t="shared" si="0"/>
        <v>0</v>
      </c>
      <c r="M19" s="30">
        <v>0</v>
      </c>
      <c r="N19" s="26">
        <f t="shared" si="1"/>
        <v>0</v>
      </c>
      <c r="O19" s="28">
        <v>0</v>
      </c>
      <c r="P19" s="14">
        <v>0</v>
      </c>
      <c r="Q19" s="15">
        <v>0</v>
      </c>
    </row>
    <row r="20" spans="1:17" ht="21.75" customHeight="1" x14ac:dyDescent="0.25">
      <c r="A20" s="33" t="s">
        <v>45</v>
      </c>
      <c r="B20" s="23" t="s">
        <v>46</v>
      </c>
      <c r="C20" s="24">
        <v>0</v>
      </c>
      <c r="D20" s="25"/>
      <c r="E20" s="24">
        <v>0</v>
      </c>
      <c r="F20" s="24">
        <v>0</v>
      </c>
      <c r="G20" s="25">
        <v>0</v>
      </c>
      <c r="H20" s="24">
        <v>0</v>
      </c>
      <c r="I20" s="29">
        <v>0</v>
      </c>
      <c r="J20" s="26">
        <f t="shared" si="5"/>
        <v>0</v>
      </c>
      <c r="K20" s="27">
        <f>SUM(E20-I20)</f>
        <v>0</v>
      </c>
      <c r="L20" s="26">
        <f t="shared" si="0"/>
        <v>0</v>
      </c>
      <c r="M20" s="30">
        <v>0</v>
      </c>
      <c r="N20" s="26">
        <f t="shared" si="1"/>
        <v>0</v>
      </c>
      <c r="O20" s="28">
        <v>0</v>
      </c>
      <c r="P20" s="14">
        <v>0</v>
      </c>
      <c r="Q20" s="15">
        <v>0</v>
      </c>
    </row>
    <row r="21" spans="1:17" ht="21.75" customHeight="1" x14ac:dyDescent="0.25">
      <c r="A21" s="33"/>
      <c r="B21" s="23"/>
      <c r="C21" s="24"/>
      <c r="D21" s="25"/>
      <c r="E21" s="34"/>
      <c r="F21" s="24"/>
      <c r="G21" s="34"/>
      <c r="H21" s="24"/>
      <c r="I21" s="29"/>
      <c r="J21" s="26"/>
      <c r="K21" s="11"/>
      <c r="L21" s="35"/>
      <c r="M21" s="30"/>
      <c r="N21" s="26"/>
      <c r="O21" s="36"/>
      <c r="P21" s="14"/>
      <c r="Q21" s="37"/>
    </row>
    <row r="22" spans="1:17" ht="21.75" customHeight="1" x14ac:dyDescent="0.25">
      <c r="A22" s="38"/>
      <c r="B22" s="17" t="s">
        <v>47</v>
      </c>
      <c r="C22" s="12">
        <f>SUM(C23:C57)</f>
        <v>448750</v>
      </c>
      <c r="D22" s="11">
        <f>SUM(D23:D49)</f>
        <v>-2000</v>
      </c>
      <c r="E22" s="39">
        <f>SUM(E23:E59)</f>
        <v>459321</v>
      </c>
      <c r="F22" s="12">
        <f>SUM(F23:F59)</f>
        <v>149801</v>
      </c>
      <c r="G22" s="12">
        <f>SUM(G23:G58)</f>
        <v>0</v>
      </c>
      <c r="H22" s="12">
        <f>SUM(H23:H58)</f>
        <v>0</v>
      </c>
      <c r="I22" s="11">
        <f>SUM(I23:I59)</f>
        <v>35407.589999999997</v>
      </c>
      <c r="J22" s="12">
        <f>SUM(F22-I22)+G22</f>
        <v>114393.41</v>
      </c>
      <c r="K22" s="12">
        <f>SUM(E22-G22-I22)</f>
        <v>423913.41000000003</v>
      </c>
      <c r="L22" s="40">
        <f t="shared" ref="L22:L39" si="7">SUM(E22-F22)</f>
        <v>309520</v>
      </c>
      <c r="M22" s="12">
        <f>SUM(M23:M58)</f>
        <v>28784.400000000001</v>
      </c>
      <c r="N22" s="12">
        <f t="shared" ref="N22:N59" si="8">SUM(I22-M22)</f>
        <v>6623.1899999999951</v>
      </c>
      <c r="O22" s="41">
        <f t="shared" ref="O22:O52" si="9">SUM(I22/F22*100%)</f>
        <v>0.23636417647412231</v>
      </c>
      <c r="P22" s="42">
        <f>SUM(H22/E22)</f>
        <v>0</v>
      </c>
      <c r="Q22" s="43">
        <f>SUM(I22/E22*100%)</f>
        <v>7.7086808571783128E-2</v>
      </c>
    </row>
    <row r="23" spans="1:17" ht="21.75" customHeight="1" x14ac:dyDescent="0.25">
      <c r="A23" s="31" t="s">
        <v>48</v>
      </c>
      <c r="B23" s="23" t="s">
        <v>49</v>
      </c>
      <c r="C23" s="24">
        <v>120000</v>
      </c>
      <c r="D23" s="44"/>
      <c r="E23" s="24">
        <v>120000</v>
      </c>
      <c r="F23" s="24">
        <v>45000</v>
      </c>
      <c r="G23" s="24">
        <v>0</v>
      </c>
      <c r="H23" s="24">
        <v>0</v>
      </c>
      <c r="I23" s="45">
        <v>0</v>
      </c>
      <c r="J23" s="26">
        <f>F23-I23+H23+G23</f>
        <v>45000</v>
      </c>
      <c r="K23" s="27">
        <f>SUM(E23-I23)</f>
        <v>120000</v>
      </c>
      <c r="L23" s="35">
        <f t="shared" si="7"/>
        <v>75000</v>
      </c>
      <c r="M23" s="24">
        <v>0</v>
      </c>
      <c r="N23" s="26">
        <f t="shared" si="8"/>
        <v>0</v>
      </c>
      <c r="O23" s="36">
        <f t="shared" si="9"/>
        <v>0</v>
      </c>
      <c r="P23" s="46">
        <f t="shared" ref="P23:P52" si="10">SUM(H23/E23)</f>
        <v>0</v>
      </c>
      <c r="Q23" s="37">
        <f t="shared" ref="Q23:Q30" si="11">SUM(I23/E23*100%)</f>
        <v>0</v>
      </c>
    </row>
    <row r="24" spans="1:17" ht="21.75" customHeight="1" x14ac:dyDescent="0.25">
      <c r="A24" s="31" t="s">
        <v>50</v>
      </c>
      <c r="B24" s="23" t="s">
        <v>51</v>
      </c>
      <c r="C24" s="24">
        <v>3500</v>
      </c>
      <c r="D24" s="44"/>
      <c r="E24" s="24">
        <v>3500</v>
      </c>
      <c r="F24" s="24">
        <v>1000</v>
      </c>
      <c r="G24" s="24">
        <v>0</v>
      </c>
      <c r="H24" s="24">
        <v>0</v>
      </c>
      <c r="I24" s="45">
        <v>0</v>
      </c>
      <c r="J24" s="26">
        <f t="shared" ref="J24:J59" si="12">F24-I24+H24</f>
        <v>1000</v>
      </c>
      <c r="K24" s="27">
        <f t="shared" ref="K24:K59" si="13">SUM(E24-I24)</f>
        <v>3500</v>
      </c>
      <c r="L24" s="35">
        <f t="shared" si="7"/>
        <v>2500</v>
      </c>
      <c r="M24" s="24">
        <v>0</v>
      </c>
      <c r="N24" s="26">
        <f t="shared" si="8"/>
        <v>0</v>
      </c>
      <c r="O24" s="36">
        <f t="shared" si="9"/>
        <v>0</v>
      </c>
      <c r="P24" s="46">
        <f t="shared" si="10"/>
        <v>0</v>
      </c>
      <c r="Q24" s="37">
        <f t="shared" si="11"/>
        <v>0</v>
      </c>
    </row>
    <row r="25" spans="1:17" ht="21.75" customHeight="1" x14ac:dyDescent="0.25">
      <c r="A25" s="31" t="s">
        <v>52</v>
      </c>
      <c r="B25" s="23" t="s">
        <v>53</v>
      </c>
      <c r="C25" s="24">
        <v>4000</v>
      </c>
      <c r="D25" s="44"/>
      <c r="E25" s="24">
        <v>4000</v>
      </c>
      <c r="F25" s="24">
        <v>1000</v>
      </c>
      <c r="G25" s="24">
        <v>0</v>
      </c>
      <c r="H25" s="24">
        <v>0</v>
      </c>
      <c r="I25" s="45">
        <v>0</v>
      </c>
      <c r="J25" s="26">
        <f t="shared" si="12"/>
        <v>1000</v>
      </c>
      <c r="K25" s="27">
        <f t="shared" si="13"/>
        <v>4000</v>
      </c>
      <c r="L25" s="35">
        <f t="shared" si="7"/>
        <v>3000</v>
      </c>
      <c r="M25" s="24">
        <v>0</v>
      </c>
      <c r="N25" s="26">
        <f>SUM(I25-M25)</f>
        <v>0</v>
      </c>
      <c r="O25" s="36">
        <f t="shared" si="9"/>
        <v>0</v>
      </c>
      <c r="P25" s="46">
        <f t="shared" si="10"/>
        <v>0</v>
      </c>
      <c r="Q25" s="37">
        <f t="shared" si="11"/>
        <v>0</v>
      </c>
    </row>
    <row r="26" spans="1:17" ht="21.75" customHeight="1" x14ac:dyDescent="0.25">
      <c r="A26" s="31" t="s">
        <v>54</v>
      </c>
      <c r="B26" s="23" t="s">
        <v>55</v>
      </c>
      <c r="C26" s="24">
        <v>3000</v>
      </c>
      <c r="D26" s="44"/>
      <c r="E26" s="24">
        <v>3000</v>
      </c>
      <c r="F26" s="24">
        <v>500</v>
      </c>
      <c r="G26" s="24">
        <v>0</v>
      </c>
      <c r="H26" s="24">
        <v>0</v>
      </c>
      <c r="I26" s="45">
        <v>0</v>
      </c>
      <c r="J26" s="26">
        <f t="shared" si="12"/>
        <v>500</v>
      </c>
      <c r="K26" s="27">
        <f t="shared" si="13"/>
        <v>3000</v>
      </c>
      <c r="L26" s="35">
        <f t="shared" si="7"/>
        <v>2500</v>
      </c>
      <c r="M26" s="24">
        <v>0</v>
      </c>
      <c r="N26" s="26">
        <f t="shared" si="8"/>
        <v>0</v>
      </c>
      <c r="O26" s="36">
        <f t="shared" si="9"/>
        <v>0</v>
      </c>
      <c r="P26" s="46">
        <f t="shared" si="10"/>
        <v>0</v>
      </c>
      <c r="Q26" s="37">
        <f t="shared" si="11"/>
        <v>0</v>
      </c>
    </row>
    <row r="27" spans="1:17" ht="21.75" customHeight="1" x14ac:dyDescent="0.25">
      <c r="A27" s="31" t="s">
        <v>56</v>
      </c>
      <c r="B27" s="23" t="s">
        <v>57</v>
      </c>
      <c r="C27" s="24">
        <v>3000</v>
      </c>
      <c r="D27" s="44"/>
      <c r="E27" s="24">
        <v>3000</v>
      </c>
      <c r="F27" s="24">
        <v>500</v>
      </c>
      <c r="G27" s="24">
        <v>0</v>
      </c>
      <c r="H27" s="24">
        <v>0</v>
      </c>
      <c r="I27" s="45">
        <v>0</v>
      </c>
      <c r="J27" s="26">
        <f t="shared" si="12"/>
        <v>500</v>
      </c>
      <c r="K27" s="27">
        <f t="shared" si="13"/>
        <v>3000</v>
      </c>
      <c r="L27" s="35">
        <f t="shared" si="7"/>
        <v>2500</v>
      </c>
      <c r="M27" s="24">
        <v>0</v>
      </c>
      <c r="N27" s="26">
        <f t="shared" si="8"/>
        <v>0</v>
      </c>
      <c r="O27" s="36">
        <f t="shared" si="9"/>
        <v>0</v>
      </c>
      <c r="P27" s="46">
        <f t="shared" si="10"/>
        <v>0</v>
      </c>
      <c r="Q27" s="37">
        <f t="shared" si="11"/>
        <v>0</v>
      </c>
    </row>
    <row r="28" spans="1:17" ht="21.75" customHeight="1" x14ac:dyDescent="0.25">
      <c r="A28" s="31">
        <v>111</v>
      </c>
      <c r="B28" s="23" t="s">
        <v>58</v>
      </c>
      <c r="C28" s="24">
        <v>2000</v>
      </c>
      <c r="D28" s="44"/>
      <c r="E28" s="24">
        <v>2000</v>
      </c>
      <c r="F28" s="24">
        <v>360</v>
      </c>
      <c r="G28" s="24">
        <v>0</v>
      </c>
      <c r="H28" s="24">
        <v>0</v>
      </c>
      <c r="I28" s="45">
        <v>11.9</v>
      </c>
      <c r="J28" s="26">
        <f t="shared" si="12"/>
        <v>348.1</v>
      </c>
      <c r="K28" s="27">
        <f t="shared" si="13"/>
        <v>1988.1</v>
      </c>
      <c r="L28" s="35">
        <f t="shared" si="7"/>
        <v>1640</v>
      </c>
      <c r="M28" s="24">
        <v>0</v>
      </c>
      <c r="N28" s="26">
        <f t="shared" si="8"/>
        <v>11.9</v>
      </c>
      <c r="O28" s="36">
        <f t="shared" si="9"/>
        <v>3.3055555555555553E-2</v>
      </c>
      <c r="P28" s="46">
        <f t="shared" si="10"/>
        <v>0</v>
      </c>
      <c r="Q28" s="37">
        <f t="shared" si="11"/>
        <v>5.9500000000000004E-3</v>
      </c>
    </row>
    <row r="29" spans="1:17" ht="21.75" customHeight="1" x14ac:dyDescent="0.25">
      <c r="A29" s="31" t="s">
        <v>59</v>
      </c>
      <c r="B29" s="23" t="s">
        <v>60</v>
      </c>
      <c r="C29" s="24">
        <v>1000</v>
      </c>
      <c r="D29" s="44"/>
      <c r="E29" s="24">
        <v>1000</v>
      </c>
      <c r="F29" s="24">
        <v>180</v>
      </c>
      <c r="G29" s="24">
        <v>0</v>
      </c>
      <c r="H29" s="24">
        <v>0</v>
      </c>
      <c r="I29" s="45">
        <v>0</v>
      </c>
      <c r="J29" s="26">
        <f t="shared" si="12"/>
        <v>180</v>
      </c>
      <c r="K29" s="27">
        <f t="shared" si="13"/>
        <v>1000</v>
      </c>
      <c r="L29" s="35">
        <f t="shared" si="7"/>
        <v>820</v>
      </c>
      <c r="M29" s="24">
        <v>0</v>
      </c>
      <c r="N29" s="26">
        <f t="shared" si="8"/>
        <v>0</v>
      </c>
      <c r="O29" s="36">
        <f t="shared" si="9"/>
        <v>0</v>
      </c>
      <c r="P29" s="46">
        <f t="shared" si="10"/>
        <v>0</v>
      </c>
      <c r="Q29" s="37">
        <f t="shared" si="11"/>
        <v>0</v>
      </c>
    </row>
    <row r="30" spans="1:17" ht="21.75" customHeight="1" x14ac:dyDescent="0.25">
      <c r="A30" s="31" t="s">
        <v>61</v>
      </c>
      <c r="B30" s="23" t="s">
        <v>62</v>
      </c>
      <c r="C30" s="24">
        <v>500</v>
      </c>
      <c r="D30" s="44"/>
      <c r="E30" s="24">
        <v>500</v>
      </c>
      <c r="F30" s="24">
        <v>90</v>
      </c>
      <c r="G30" s="24">
        <v>0</v>
      </c>
      <c r="H30" s="24">
        <v>0</v>
      </c>
      <c r="I30" s="45">
        <v>40</v>
      </c>
      <c r="J30" s="26">
        <f t="shared" si="12"/>
        <v>50</v>
      </c>
      <c r="K30" s="27">
        <f t="shared" si="13"/>
        <v>460</v>
      </c>
      <c r="L30" s="35">
        <f t="shared" si="7"/>
        <v>410</v>
      </c>
      <c r="M30" s="24">
        <v>0</v>
      </c>
      <c r="N30" s="26">
        <f t="shared" si="8"/>
        <v>40</v>
      </c>
      <c r="O30" s="36">
        <f t="shared" si="9"/>
        <v>0.44444444444444442</v>
      </c>
      <c r="P30" s="46">
        <f t="shared" si="10"/>
        <v>0</v>
      </c>
      <c r="Q30" s="37">
        <f t="shared" si="11"/>
        <v>0.08</v>
      </c>
    </row>
    <row r="31" spans="1:17" ht="21.75" customHeight="1" x14ac:dyDescent="0.25">
      <c r="A31" s="31" t="s">
        <v>63</v>
      </c>
      <c r="B31" s="23" t="s">
        <v>64</v>
      </c>
      <c r="C31" s="24">
        <v>28500</v>
      </c>
      <c r="D31" s="44"/>
      <c r="E31" s="24">
        <v>28500</v>
      </c>
      <c r="F31" s="24">
        <v>4750</v>
      </c>
      <c r="G31" s="24">
        <v>0</v>
      </c>
      <c r="H31" s="24">
        <v>0</v>
      </c>
      <c r="I31" s="45">
        <v>1605.05</v>
      </c>
      <c r="J31" s="26">
        <f t="shared" si="12"/>
        <v>3144.95</v>
      </c>
      <c r="K31" s="27">
        <f t="shared" si="13"/>
        <v>26894.95</v>
      </c>
      <c r="L31" s="35">
        <f t="shared" si="7"/>
        <v>23750</v>
      </c>
      <c r="M31" s="24">
        <v>1605.05</v>
      </c>
      <c r="N31" s="26">
        <f t="shared" si="8"/>
        <v>0</v>
      </c>
      <c r="O31" s="36">
        <f t="shared" si="9"/>
        <v>0.33790526315789471</v>
      </c>
      <c r="P31" s="46">
        <f t="shared" si="10"/>
        <v>0</v>
      </c>
      <c r="Q31" s="37">
        <f>SUM(I31/E31*100%)</f>
        <v>5.631754385964912E-2</v>
      </c>
    </row>
    <row r="32" spans="1:17" ht="21.75" customHeight="1" x14ac:dyDescent="0.25">
      <c r="A32" s="31" t="s">
        <v>65</v>
      </c>
      <c r="B32" s="23" t="s">
        <v>66</v>
      </c>
      <c r="C32" s="24">
        <v>15000</v>
      </c>
      <c r="D32" s="44"/>
      <c r="E32" s="24">
        <v>15000</v>
      </c>
      <c r="F32" s="24">
        <v>2500</v>
      </c>
      <c r="G32" s="24">
        <v>0</v>
      </c>
      <c r="H32" s="24">
        <v>0</v>
      </c>
      <c r="I32" s="45">
        <v>1451.9</v>
      </c>
      <c r="J32" s="26">
        <f t="shared" si="12"/>
        <v>1048.0999999999999</v>
      </c>
      <c r="K32" s="27">
        <f t="shared" si="13"/>
        <v>13548.1</v>
      </c>
      <c r="L32" s="35">
        <f t="shared" si="7"/>
        <v>12500</v>
      </c>
      <c r="M32" s="24">
        <v>12.47</v>
      </c>
      <c r="N32" s="26">
        <f t="shared" si="8"/>
        <v>1439.43</v>
      </c>
      <c r="O32" s="36">
        <f t="shared" si="9"/>
        <v>0.58076000000000005</v>
      </c>
      <c r="P32" s="46">
        <f t="shared" si="10"/>
        <v>0</v>
      </c>
      <c r="Q32" s="37">
        <f>SUM(I32/E32*100%)</f>
        <v>9.6793333333333342E-2</v>
      </c>
    </row>
    <row r="33" spans="1:17" ht="21.75" customHeight="1" x14ac:dyDescent="0.25">
      <c r="A33" s="31" t="s">
        <v>67</v>
      </c>
      <c r="B33" s="23" t="s">
        <v>68</v>
      </c>
      <c r="C33" s="24">
        <v>25000</v>
      </c>
      <c r="D33" s="44"/>
      <c r="E33" s="24">
        <v>25000</v>
      </c>
      <c r="F33" s="24">
        <v>10000</v>
      </c>
      <c r="G33" s="24">
        <v>0</v>
      </c>
      <c r="H33" s="24">
        <v>0</v>
      </c>
      <c r="I33" s="45">
        <v>0</v>
      </c>
      <c r="J33" s="26">
        <f t="shared" si="12"/>
        <v>10000</v>
      </c>
      <c r="K33" s="27">
        <f t="shared" si="13"/>
        <v>25000</v>
      </c>
      <c r="L33" s="35">
        <f t="shared" si="7"/>
        <v>15000</v>
      </c>
      <c r="M33" s="24">
        <v>0</v>
      </c>
      <c r="N33" s="26">
        <f t="shared" si="8"/>
        <v>0</v>
      </c>
      <c r="O33" s="36">
        <f t="shared" si="9"/>
        <v>0</v>
      </c>
      <c r="P33" s="46">
        <f t="shared" si="10"/>
        <v>0</v>
      </c>
      <c r="Q33" s="37">
        <f>SUM(I33/E33*100%)</f>
        <v>0</v>
      </c>
    </row>
    <row r="34" spans="1:17" ht="21.75" customHeight="1" x14ac:dyDescent="0.25">
      <c r="A34" s="31">
        <v>117</v>
      </c>
      <c r="B34" s="23" t="s">
        <v>69</v>
      </c>
      <c r="C34" s="24">
        <v>10000</v>
      </c>
      <c r="D34" s="44"/>
      <c r="E34" s="24">
        <v>10000</v>
      </c>
      <c r="F34" s="24">
        <v>2500</v>
      </c>
      <c r="G34" s="24">
        <v>0</v>
      </c>
      <c r="H34" s="24">
        <v>0</v>
      </c>
      <c r="I34" s="45">
        <v>963</v>
      </c>
      <c r="J34" s="26">
        <f t="shared" si="12"/>
        <v>1537</v>
      </c>
      <c r="K34" s="27">
        <f t="shared" si="13"/>
        <v>9037</v>
      </c>
      <c r="L34" s="35">
        <f t="shared" si="7"/>
        <v>7500</v>
      </c>
      <c r="M34" s="24">
        <v>0</v>
      </c>
      <c r="N34" s="26">
        <f t="shared" si="8"/>
        <v>963</v>
      </c>
      <c r="O34" s="36">
        <f t="shared" si="9"/>
        <v>0.38519999999999999</v>
      </c>
      <c r="P34" s="46"/>
      <c r="Q34" s="37">
        <f>SUM(I34/E34*100%)</f>
        <v>9.6299999999999997E-2</v>
      </c>
    </row>
    <row r="35" spans="1:17" ht="21.75" customHeight="1" x14ac:dyDescent="0.25">
      <c r="A35" s="31" t="s">
        <v>70</v>
      </c>
      <c r="B35" s="23" t="s">
        <v>71</v>
      </c>
      <c r="C35" s="24">
        <v>10000</v>
      </c>
      <c r="D35" s="44"/>
      <c r="E35" s="24">
        <v>10000</v>
      </c>
      <c r="F35" s="24">
        <v>4000</v>
      </c>
      <c r="G35" s="24">
        <v>0</v>
      </c>
      <c r="H35" s="24">
        <v>0</v>
      </c>
      <c r="I35" s="45">
        <v>0</v>
      </c>
      <c r="J35" s="26">
        <f t="shared" si="12"/>
        <v>4000</v>
      </c>
      <c r="K35" s="27">
        <f t="shared" si="13"/>
        <v>10000</v>
      </c>
      <c r="L35" s="35">
        <f t="shared" si="7"/>
        <v>6000</v>
      </c>
      <c r="M35" s="24">
        <v>0</v>
      </c>
      <c r="N35" s="26">
        <f t="shared" si="8"/>
        <v>0</v>
      </c>
      <c r="O35" s="36">
        <f t="shared" si="9"/>
        <v>0</v>
      </c>
      <c r="P35" s="46">
        <f t="shared" si="10"/>
        <v>0</v>
      </c>
      <c r="Q35" s="37">
        <f>SUM(I35/E35*100%)</f>
        <v>0</v>
      </c>
    </row>
    <row r="36" spans="1:17" ht="21.75" customHeight="1" x14ac:dyDescent="0.25">
      <c r="A36" s="47">
        <v>131</v>
      </c>
      <c r="B36" s="48" t="s">
        <v>72</v>
      </c>
      <c r="C36" s="24">
        <v>10000</v>
      </c>
      <c r="D36" s="49"/>
      <c r="E36" s="24">
        <v>10000</v>
      </c>
      <c r="F36" s="24">
        <v>3000</v>
      </c>
      <c r="G36" s="24">
        <v>0</v>
      </c>
      <c r="H36" s="24">
        <v>0</v>
      </c>
      <c r="I36" s="45">
        <v>0</v>
      </c>
      <c r="J36" s="26">
        <f t="shared" si="12"/>
        <v>3000</v>
      </c>
      <c r="K36" s="27">
        <f t="shared" si="13"/>
        <v>10000</v>
      </c>
      <c r="L36" s="35">
        <f t="shared" si="7"/>
        <v>7000</v>
      </c>
      <c r="M36" s="50">
        <v>0</v>
      </c>
      <c r="N36" s="26">
        <f t="shared" si="8"/>
        <v>0</v>
      </c>
      <c r="O36" s="36">
        <f t="shared" si="9"/>
        <v>0</v>
      </c>
      <c r="P36" s="46">
        <f t="shared" si="10"/>
        <v>0</v>
      </c>
      <c r="Q36" s="37">
        <f t="shared" ref="Q36:Q52" si="14">SUM(I36/E36*100%)</f>
        <v>0</v>
      </c>
    </row>
    <row r="37" spans="1:17" ht="21.75" customHeight="1" x14ac:dyDescent="0.25">
      <c r="A37" s="31" t="s">
        <v>73</v>
      </c>
      <c r="B37" s="23" t="s">
        <v>74</v>
      </c>
      <c r="C37" s="24">
        <v>30000</v>
      </c>
      <c r="D37" s="44">
        <v>-3000</v>
      </c>
      <c r="E37" s="24">
        <v>27000</v>
      </c>
      <c r="F37" s="24">
        <v>2000</v>
      </c>
      <c r="G37" s="24">
        <v>0</v>
      </c>
      <c r="H37" s="24">
        <v>0</v>
      </c>
      <c r="I37" s="45">
        <v>0</v>
      </c>
      <c r="J37" s="26">
        <f t="shared" si="12"/>
        <v>2000</v>
      </c>
      <c r="K37" s="27">
        <f t="shared" si="13"/>
        <v>27000</v>
      </c>
      <c r="L37" s="35">
        <f t="shared" si="7"/>
        <v>25000</v>
      </c>
      <c r="M37" s="24">
        <v>0</v>
      </c>
      <c r="N37" s="26">
        <f t="shared" si="8"/>
        <v>0</v>
      </c>
      <c r="O37" s="36">
        <f t="shared" si="9"/>
        <v>0</v>
      </c>
      <c r="P37" s="46">
        <f t="shared" si="10"/>
        <v>0</v>
      </c>
      <c r="Q37" s="37">
        <f t="shared" si="14"/>
        <v>0</v>
      </c>
    </row>
    <row r="38" spans="1:17" ht="21.75" customHeight="1" x14ac:dyDescent="0.25">
      <c r="A38" s="31" t="s">
        <v>75</v>
      </c>
      <c r="B38" s="23" t="s">
        <v>76</v>
      </c>
      <c r="C38" s="24">
        <v>15250</v>
      </c>
      <c r="D38" s="25"/>
      <c r="E38" s="24">
        <v>15250</v>
      </c>
      <c r="F38" s="24">
        <v>4000</v>
      </c>
      <c r="G38" s="24">
        <v>0</v>
      </c>
      <c r="H38" s="24">
        <v>0</v>
      </c>
      <c r="I38" s="45">
        <v>0</v>
      </c>
      <c r="J38" s="26">
        <f t="shared" si="12"/>
        <v>4000</v>
      </c>
      <c r="K38" s="27">
        <f t="shared" si="13"/>
        <v>15250</v>
      </c>
      <c r="L38" s="35">
        <f t="shared" si="7"/>
        <v>11250</v>
      </c>
      <c r="M38" s="24">
        <v>0</v>
      </c>
      <c r="N38" s="26">
        <f t="shared" si="8"/>
        <v>0</v>
      </c>
      <c r="O38" s="36">
        <f t="shared" si="9"/>
        <v>0</v>
      </c>
      <c r="P38" s="46">
        <f t="shared" si="10"/>
        <v>0</v>
      </c>
      <c r="Q38" s="37">
        <f t="shared" si="14"/>
        <v>0</v>
      </c>
    </row>
    <row r="39" spans="1:17" ht="21.75" customHeight="1" x14ac:dyDescent="0.25">
      <c r="A39" s="31" t="s">
        <v>77</v>
      </c>
      <c r="B39" s="23" t="s">
        <v>78</v>
      </c>
      <c r="C39" s="24">
        <v>45000</v>
      </c>
      <c r="D39" s="25"/>
      <c r="E39" s="24">
        <v>45000</v>
      </c>
      <c r="F39" s="24">
        <v>20000</v>
      </c>
      <c r="G39" s="24">
        <v>0</v>
      </c>
      <c r="H39" s="24">
        <v>0</v>
      </c>
      <c r="I39" s="45">
        <v>16600</v>
      </c>
      <c r="J39" s="26">
        <f t="shared" si="12"/>
        <v>3400</v>
      </c>
      <c r="K39" s="27">
        <f t="shared" si="13"/>
        <v>28400</v>
      </c>
      <c r="L39" s="35">
        <f t="shared" si="7"/>
        <v>25000</v>
      </c>
      <c r="M39" s="24">
        <v>16600</v>
      </c>
      <c r="N39" s="26">
        <f t="shared" si="8"/>
        <v>0</v>
      </c>
      <c r="O39" s="36">
        <f t="shared" si="9"/>
        <v>0.83</v>
      </c>
      <c r="P39" s="46">
        <f t="shared" si="10"/>
        <v>0</v>
      </c>
      <c r="Q39" s="37">
        <f t="shared" si="14"/>
        <v>0.36888888888888888</v>
      </c>
    </row>
    <row r="40" spans="1:17" ht="21.75" customHeight="1" x14ac:dyDescent="0.25">
      <c r="A40" s="31" t="s">
        <v>79</v>
      </c>
      <c r="B40" s="23" t="s">
        <v>80</v>
      </c>
      <c r="C40" s="24">
        <v>13000</v>
      </c>
      <c r="D40" s="25"/>
      <c r="E40" s="24">
        <v>13000</v>
      </c>
      <c r="F40" s="24">
        <v>3000</v>
      </c>
      <c r="G40" s="24">
        <v>0</v>
      </c>
      <c r="H40" s="24">
        <v>0</v>
      </c>
      <c r="I40" s="45">
        <v>25</v>
      </c>
      <c r="J40" s="26">
        <f t="shared" si="12"/>
        <v>2975</v>
      </c>
      <c r="K40" s="27">
        <f t="shared" si="13"/>
        <v>12975</v>
      </c>
      <c r="L40" s="25">
        <f t="shared" ref="L40:L71" si="15">SUM(E40-F40)</f>
        <v>10000</v>
      </c>
      <c r="M40" s="24">
        <v>25</v>
      </c>
      <c r="N40" s="26">
        <f t="shared" si="8"/>
        <v>0</v>
      </c>
      <c r="O40" s="36">
        <f t="shared" si="9"/>
        <v>8.3333333333333332E-3</v>
      </c>
      <c r="P40" s="46">
        <f t="shared" si="10"/>
        <v>0</v>
      </c>
      <c r="Q40" s="37">
        <f t="shared" si="14"/>
        <v>1.9230769230769232E-3</v>
      </c>
    </row>
    <row r="41" spans="1:17" ht="21.75" customHeight="1" x14ac:dyDescent="0.25">
      <c r="A41" s="51" t="s">
        <v>81</v>
      </c>
      <c r="B41" s="52" t="s">
        <v>82</v>
      </c>
      <c r="C41" s="24">
        <v>40000</v>
      </c>
      <c r="D41" s="53"/>
      <c r="E41" s="24">
        <v>40000</v>
      </c>
      <c r="F41" s="24">
        <v>15000</v>
      </c>
      <c r="G41" s="24">
        <v>0</v>
      </c>
      <c r="H41" s="24">
        <v>0</v>
      </c>
      <c r="I41" s="45">
        <v>7549.88</v>
      </c>
      <c r="J41" s="26">
        <f t="shared" si="12"/>
        <v>7450.12</v>
      </c>
      <c r="K41" s="27">
        <f t="shared" si="13"/>
        <v>32450.12</v>
      </c>
      <c r="L41" s="25">
        <f t="shared" si="15"/>
        <v>25000</v>
      </c>
      <c r="M41" s="24">
        <v>7549.88</v>
      </c>
      <c r="N41" s="26">
        <f t="shared" si="8"/>
        <v>0</v>
      </c>
      <c r="O41" s="36">
        <f t="shared" si="9"/>
        <v>0.50332533333333329</v>
      </c>
      <c r="P41" s="46">
        <f t="shared" si="10"/>
        <v>0</v>
      </c>
      <c r="Q41" s="37">
        <f t="shared" si="14"/>
        <v>0.188747</v>
      </c>
    </row>
    <row r="42" spans="1:17" ht="21.75" customHeight="1" x14ac:dyDescent="0.25">
      <c r="A42" s="31" t="s">
        <v>83</v>
      </c>
      <c r="B42" s="54" t="s">
        <v>84</v>
      </c>
      <c r="C42" s="24">
        <v>1500</v>
      </c>
      <c r="D42" s="55"/>
      <c r="E42" s="24">
        <v>1500</v>
      </c>
      <c r="F42" s="24">
        <v>500</v>
      </c>
      <c r="G42" s="24">
        <v>0</v>
      </c>
      <c r="H42" s="24">
        <v>0</v>
      </c>
      <c r="I42" s="45">
        <v>0</v>
      </c>
      <c r="J42" s="26">
        <f t="shared" si="12"/>
        <v>500</v>
      </c>
      <c r="K42" s="27">
        <f t="shared" si="13"/>
        <v>1500</v>
      </c>
      <c r="L42" s="24">
        <f t="shared" si="15"/>
        <v>1000</v>
      </c>
      <c r="M42" s="24">
        <v>0</v>
      </c>
      <c r="N42" s="24">
        <f t="shared" si="8"/>
        <v>0</v>
      </c>
      <c r="O42" s="36">
        <f t="shared" si="9"/>
        <v>0</v>
      </c>
      <c r="P42" s="46">
        <f t="shared" si="10"/>
        <v>0</v>
      </c>
      <c r="Q42" s="37">
        <f t="shared" si="14"/>
        <v>0</v>
      </c>
    </row>
    <row r="43" spans="1:17" ht="21.75" customHeight="1" x14ac:dyDescent="0.25">
      <c r="A43" s="31">
        <v>154</v>
      </c>
      <c r="B43" s="54" t="s">
        <v>85</v>
      </c>
      <c r="C43" s="24">
        <v>500</v>
      </c>
      <c r="D43" s="55"/>
      <c r="E43" s="24">
        <v>500</v>
      </c>
      <c r="F43" s="24">
        <v>100</v>
      </c>
      <c r="G43" s="24"/>
      <c r="H43" s="24"/>
      <c r="I43" s="45">
        <v>50</v>
      </c>
      <c r="J43" s="26">
        <f t="shared" si="12"/>
        <v>50</v>
      </c>
      <c r="K43" s="27">
        <f t="shared" si="13"/>
        <v>450</v>
      </c>
      <c r="L43" s="24">
        <f t="shared" si="15"/>
        <v>400</v>
      </c>
      <c r="M43" s="24">
        <v>0</v>
      </c>
      <c r="N43" s="24">
        <f t="shared" si="8"/>
        <v>50</v>
      </c>
      <c r="O43" s="36">
        <f t="shared" si="9"/>
        <v>0.5</v>
      </c>
      <c r="P43" s="46"/>
      <c r="Q43" s="37">
        <f t="shared" si="14"/>
        <v>0.1</v>
      </c>
    </row>
    <row r="44" spans="1:17" ht="21.75" customHeight="1" x14ac:dyDescent="0.25">
      <c r="A44" s="31" t="s">
        <v>86</v>
      </c>
      <c r="B44" s="54" t="s">
        <v>87</v>
      </c>
      <c r="C44" s="24">
        <v>13000</v>
      </c>
      <c r="D44" s="24"/>
      <c r="E44" s="24">
        <v>13000</v>
      </c>
      <c r="F44" s="24">
        <v>4000</v>
      </c>
      <c r="G44" s="24">
        <v>0</v>
      </c>
      <c r="H44" s="24">
        <v>0</v>
      </c>
      <c r="I44" s="45">
        <v>0</v>
      </c>
      <c r="J44" s="26">
        <f t="shared" si="12"/>
        <v>4000</v>
      </c>
      <c r="K44" s="27">
        <f t="shared" si="13"/>
        <v>13000</v>
      </c>
      <c r="L44" s="24">
        <f t="shared" si="15"/>
        <v>9000</v>
      </c>
      <c r="M44" s="24">
        <v>0</v>
      </c>
      <c r="N44" s="24">
        <f t="shared" si="8"/>
        <v>0</v>
      </c>
      <c r="O44" s="36">
        <f t="shared" si="9"/>
        <v>0</v>
      </c>
      <c r="P44" s="46">
        <f t="shared" si="10"/>
        <v>0</v>
      </c>
      <c r="Q44" s="37">
        <f t="shared" si="14"/>
        <v>0</v>
      </c>
    </row>
    <row r="45" spans="1:17" ht="21.75" customHeight="1" x14ac:dyDescent="0.25">
      <c r="A45" s="31">
        <v>165</v>
      </c>
      <c r="B45" s="54" t="s">
        <v>188</v>
      </c>
      <c r="C45" s="24">
        <v>0</v>
      </c>
      <c r="D45" s="24">
        <v>1000</v>
      </c>
      <c r="E45" s="24">
        <v>1000</v>
      </c>
      <c r="F45" s="24">
        <v>1000</v>
      </c>
      <c r="G45" s="24">
        <v>0</v>
      </c>
      <c r="H45" s="24">
        <v>0</v>
      </c>
      <c r="I45" s="45">
        <v>956.88</v>
      </c>
      <c r="J45" s="26">
        <f t="shared" si="12"/>
        <v>43.120000000000005</v>
      </c>
      <c r="K45" s="27">
        <f t="shared" si="13"/>
        <v>43.120000000000005</v>
      </c>
      <c r="L45" s="24">
        <f t="shared" si="15"/>
        <v>0</v>
      </c>
      <c r="M45" s="24">
        <v>0</v>
      </c>
      <c r="N45" s="24">
        <f t="shared" si="8"/>
        <v>956.88</v>
      </c>
      <c r="O45" s="36"/>
      <c r="P45" s="46"/>
      <c r="Q45" s="37"/>
    </row>
    <row r="46" spans="1:17" ht="21.75" customHeight="1" x14ac:dyDescent="0.25">
      <c r="A46" s="31" t="s">
        <v>88</v>
      </c>
      <c r="B46" s="54" t="s">
        <v>89</v>
      </c>
      <c r="C46" s="24">
        <v>20500</v>
      </c>
      <c r="D46" s="55"/>
      <c r="E46" s="24">
        <v>20500</v>
      </c>
      <c r="F46" s="24">
        <v>5500</v>
      </c>
      <c r="G46" s="24">
        <v>0</v>
      </c>
      <c r="H46" s="24">
        <v>0</v>
      </c>
      <c r="I46" s="45">
        <v>3071.24</v>
      </c>
      <c r="J46" s="26">
        <f t="shared" si="12"/>
        <v>2428.7600000000002</v>
      </c>
      <c r="K46" s="27">
        <f t="shared" si="13"/>
        <v>17428.760000000002</v>
      </c>
      <c r="L46" s="24">
        <f t="shared" si="15"/>
        <v>15000</v>
      </c>
      <c r="M46" s="24">
        <v>20</v>
      </c>
      <c r="N46" s="24">
        <f t="shared" si="8"/>
        <v>3051.24</v>
      </c>
      <c r="O46" s="36">
        <f t="shared" si="9"/>
        <v>0.55840727272727264</v>
      </c>
      <c r="P46" s="46">
        <f t="shared" si="10"/>
        <v>0</v>
      </c>
      <c r="Q46" s="37">
        <f t="shared" si="14"/>
        <v>0.14981658536585366</v>
      </c>
    </row>
    <row r="47" spans="1:17" ht="21.75" customHeight="1" x14ac:dyDescent="0.25">
      <c r="A47" s="31" t="s">
        <v>90</v>
      </c>
      <c r="B47" s="54" t="s">
        <v>91</v>
      </c>
      <c r="C47" s="24">
        <v>15000</v>
      </c>
      <c r="D47" s="24"/>
      <c r="E47" s="24">
        <v>15000</v>
      </c>
      <c r="F47" s="24">
        <v>2500</v>
      </c>
      <c r="G47" s="24">
        <v>0</v>
      </c>
      <c r="H47" s="24">
        <v>0</v>
      </c>
      <c r="I47" s="45">
        <v>0</v>
      </c>
      <c r="J47" s="26">
        <f t="shared" si="12"/>
        <v>2500</v>
      </c>
      <c r="K47" s="27">
        <f t="shared" si="13"/>
        <v>15000</v>
      </c>
      <c r="L47" s="24">
        <f t="shared" si="15"/>
        <v>12500</v>
      </c>
      <c r="M47" s="24">
        <v>0</v>
      </c>
      <c r="N47" s="56">
        <f t="shared" si="8"/>
        <v>0</v>
      </c>
      <c r="O47" s="36">
        <f t="shared" si="9"/>
        <v>0</v>
      </c>
      <c r="P47" s="46">
        <f t="shared" si="10"/>
        <v>0</v>
      </c>
      <c r="Q47" s="37">
        <f t="shared" si="14"/>
        <v>0</v>
      </c>
    </row>
    <row r="48" spans="1:17" ht="21.75" customHeight="1" x14ac:dyDescent="0.25">
      <c r="A48" s="31" t="s">
        <v>92</v>
      </c>
      <c r="B48" s="23" t="s">
        <v>93</v>
      </c>
      <c r="C48" s="24">
        <v>5000</v>
      </c>
      <c r="D48" s="45"/>
      <c r="E48" s="24">
        <v>5000</v>
      </c>
      <c r="F48" s="24">
        <v>1000</v>
      </c>
      <c r="G48" s="24">
        <v>0</v>
      </c>
      <c r="H48" s="24">
        <v>0</v>
      </c>
      <c r="I48" s="25">
        <v>0</v>
      </c>
      <c r="J48" s="26">
        <f t="shared" si="12"/>
        <v>1000</v>
      </c>
      <c r="K48" s="27">
        <f t="shared" si="13"/>
        <v>5000</v>
      </c>
      <c r="L48" s="24">
        <f t="shared" si="15"/>
        <v>4000</v>
      </c>
      <c r="M48" s="24">
        <v>0</v>
      </c>
      <c r="N48" s="56">
        <f t="shared" si="8"/>
        <v>0</v>
      </c>
      <c r="O48" s="36">
        <f t="shared" si="9"/>
        <v>0</v>
      </c>
      <c r="P48" s="46">
        <f t="shared" si="10"/>
        <v>0</v>
      </c>
      <c r="Q48" s="37">
        <f t="shared" si="14"/>
        <v>0</v>
      </c>
    </row>
    <row r="49" spans="1:17" ht="21.75" customHeight="1" x14ac:dyDescent="0.25">
      <c r="A49" s="31" t="s">
        <v>94</v>
      </c>
      <c r="B49" s="23" t="s">
        <v>95</v>
      </c>
      <c r="C49" s="24">
        <v>3000</v>
      </c>
      <c r="D49" s="45"/>
      <c r="E49" s="24">
        <v>3000</v>
      </c>
      <c r="F49" s="24">
        <v>500</v>
      </c>
      <c r="G49" s="24">
        <v>0</v>
      </c>
      <c r="H49" s="24">
        <v>0</v>
      </c>
      <c r="I49" s="25">
        <v>0</v>
      </c>
      <c r="J49" s="26">
        <f t="shared" si="12"/>
        <v>500</v>
      </c>
      <c r="K49" s="27">
        <f t="shared" si="13"/>
        <v>3000</v>
      </c>
      <c r="L49" s="24">
        <f t="shared" si="15"/>
        <v>2500</v>
      </c>
      <c r="M49" s="24">
        <v>0</v>
      </c>
      <c r="N49" s="56">
        <f t="shared" si="8"/>
        <v>0</v>
      </c>
      <c r="O49" s="36">
        <f t="shared" si="9"/>
        <v>0</v>
      </c>
      <c r="P49" s="46">
        <f t="shared" si="10"/>
        <v>0</v>
      </c>
      <c r="Q49" s="37">
        <f t="shared" si="14"/>
        <v>0</v>
      </c>
    </row>
    <row r="50" spans="1:17" ht="21.75" customHeight="1" x14ac:dyDescent="0.25">
      <c r="A50" s="31" t="s">
        <v>96</v>
      </c>
      <c r="B50" s="23" t="s">
        <v>97</v>
      </c>
      <c r="C50" s="24">
        <v>1000</v>
      </c>
      <c r="D50" s="45"/>
      <c r="E50" s="24">
        <v>1000</v>
      </c>
      <c r="F50" s="24">
        <v>250</v>
      </c>
      <c r="G50" s="24">
        <v>0</v>
      </c>
      <c r="H50" s="24">
        <v>0</v>
      </c>
      <c r="I50" s="25">
        <v>0</v>
      </c>
      <c r="J50" s="26">
        <f t="shared" si="12"/>
        <v>250</v>
      </c>
      <c r="K50" s="27">
        <f t="shared" si="13"/>
        <v>1000</v>
      </c>
      <c r="L50" s="24">
        <f t="shared" si="15"/>
        <v>750</v>
      </c>
      <c r="M50" s="24">
        <v>0</v>
      </c>
      <c r="N50" s="56">
        <f t="shared" si="8"/>
        <v>0</v>
      </c>
      <c r="O50" s="36">
        <f t="shared" si="9"/>
        <v>0</v>
      </c>
      <c r="P50" s="46">
        <f t="shared" si="10"/>
        <v>0</v>
      </c>
      <c r="Q50" s="37">
        <f t="shared" si="14"/>
        <v>0</v>
      </c>
    </row>
    <row r="51" spans="1:17" ht="21.75" customHeight="1" x14ac:dyDescent="0.25">
      <c r="A51" s="31" t="s">
        <v>98</v>
      </c>
      <c r="B51" s="23" t="s">
        <v>99</v>
      </c>
      <c r="C51" s="24">
        <v>3000</v>
      </c>
      <c r="D51" s="45"/>
      <c r="E51" s="24">
        <v>3000</v>
      </c>
      <c r="F51" s="24">
        <v>500</v>
      </c>
      <c r="G51" s="24">
        <v>0</v>
      </c>
      <c r="H51" s="24">
        <v>0</v>
      </c>
      <c r="I51" s="25">
        <v>0</v>
      </c>
      <c r="J51" s="26">
        <f t="shared" si="12"/>
        <v>500</v>
      </c>
      <c r="K51" s="27">
        <f t="shared" si="13"/>
        <v>3000</v>
      </c>
      <c r="L51" s="24">
        <f>SUM(E51-F51)</f>
        <v>2500</v>
      </c>
      <c r="M51" s="24">
        <v>0</v>
      </c>
      <c r="N51" s="56">
        <f t="shared" si="8"/>
        <v>0</v>
      </c>
      <c r="O51" s="36">
        <f t="shared" si="9"/>
        <v>0</v>
      </c>
      <c r="P51" s="46">
        <f t="shared" si="10"/>
        <v>0</v>
      </c>
      <c r="Q51" s="37">
        <f t="shared" si="14"/>
        <v>0</v>
      </c>
    </row>
    <row r="52" spans="1:17" ht="21.75" customHeight="1" x14ac:dyDescent="0.25">
      <c r="A52" s="57" t="s">
        <v>100</v>
      </c>
      <c r="B52" s="58" t="s">
        <v>101</v>
      </c>
      <c r="C52" s="24">
        <v>7500</v>
      </c>
      <c r="D52" s="45"/>
      <c r="E52" s="24">
        <v>7500</v>
      </c>
      <c r="F52" s="24">
        <v>2000</v>
      </c>
      <c r="G52" s="24">
        <v>0</v>
      </c>
      <c r="H52" s="24">
        <v>0</v>
      </c>
      <c r="I52" s="25">
        <v>0</v>
      </c>
      <c r="J52" s="26">
        <f t="shared" si="12"/>
        <v>2000</v>
      </c>
      <c r="K52" s="27">
        <f t="shared" si="13"/>
        <v>7500</v>
      </c>
      <c r="L52" s="24">
        <f t="shared" si="15"/>
        <v>5500</v>
      </c>
      <c r="M52" s="24">
        <v>0</v>
      </c>
      <c r="N52" s="56">
        <f t="shared" si="8"/>
        <v>0</v>
      </c>
      <c r="O52" s="36">
        <f t="shared" si="9"/>
        <v>0</v>
      </c>
      <c r="P52" s="46">
        <f t="shared" si="10"/>
        <v>0</v>
      </c>
      <c r="Q52" s="37">
        <f t="shared" si="14"/>
        <v>0</v>
      </c>
    </row>
    <row r="53" spans="1:17" ht="21.75" customHeight="1" x14ac:dyDescent="0.25">
      <c r="A53" s="31">
        <v>191</v>
      </c>
      <c r="B53" s="54" t="s">
        <v>102</v>
      </c>
      <c r="C53" s="24">
        <v>0</v>
      </c>
      <c r="D53" s="24">
        <v>373</v>
      </c>
      <c r="E53" s="24">
        <v>373</v>
      </c>
      <c r="F53" s="24">
        <v>373</v>
      </c>
      <c r="G53" s="24">
        <v>0</v>
      </c>
      <c r="H53" s="24">
        <v>0</v>
      </c>
      <c r="I53" s="25">
        <v>0</v>
      </c>
      <c r="J53" s="26">
        <f t="shared" si="12"/>
        <v>373</v>
      </c>
      <c r="K53" s="27">
        <f t="shared" si="13"/>
        <v>373</v>
      </c>
      <c r="L53" s="24">
        <f t="shared" si="15"/>
        <v>0</v>
      </c>
      <c r="M53" s="24">
        <v>0</v>
      </c>
      <c r="N53" s="56">
        <f t="shared" si="8"/>
        <v>0</v>
      </c>
      <c r="O53" s="36">
        <v>0</v>
      </c>
      <c r="P53" s="46">
        <v>0</v>
      </c>
      <c r="Q53" s="37">
        <v>0</v>
      </c>
    </row>
    <row r="54" spans="1:17" ht="21.75" customHeight="1" x14ac:dyDescent="0.25">
      <c r="A54" s="31">
        <v>192</v>
      </c>
      <c r="B54" s="54" t="s">
        <v>103</v>
      </c>
      <c r="C54" s="24">
        <v>0</v>
      </c>
      <c r="D54" s="24">
        <v>4940</v>
      </c>
      <c r="E54" s="24">
        <v>4940</v>
      </c>
      <c r="F54" s="24">
        <v>4940</v>
      </c>
      <c r="G54" s="24">
        <v>0</v>
      </c>
      <c r="H54" s="24">
        <v>0</v>
      </c>
      <c r="I54" s="25">
        <v>2825.54</v>
      </c>
      <c r="J54" s="26">
        <f t="shared" si="12"/>
        <v>2114.46</v>
      </c>
      <c r="K54" s="27">
        <f t="shared" si="13"/>
        <v>2114.46</v>
      </c>
      <c r="L54" s="24">
        <f t="shared" si="15"/>
        <v>0</v>
      </c>
      <c r="M54" s="24">
        <v>2777</v>
      </c>
      <c r="N54" s="56">
        <f t="shared" si="8"/>
        <v>48.539999999999964</v>
      </c>
      <c r="O54" s="36">
        <v>0</v>
      </c>
      <c r="P54" s="46">
        <v>0</v>
      </c>
      <c r="Q54" s="37">
        <v>0</v>
      </c>
    </row>
    <row r="55" spans="1:17" ht="21.75" customHeight="1" x14ac:dyDescent="0.25">
      <c r="A55" s="31">
        <v>193</v>
      </c>
      <c r="B55" s="54" t="s">
        <v>104</v>
      </c>
      <c r="C55" s="24">
        <v>0</v>
      </c>
      <c r="D55" s="24">
        <v>3959</v>
      </c>
      <c r="E55" s="24">
        <v>3959</v>
      </c>
      <c r="F55" s="24">
        <v>3959</v>
      </c>
      <c r="G55" s="24">
        <v>0</v>
      </c>
      <c r="H55" s="24">
        <v>0</v>
      </c>
      <c r="I55" s="25">
        <v>0</v>
      </c>
      <c r="J55" s="26">
        <f t="shared" si="12"/>
        <v>3959</v>
      </c>
      <c r="K55" s="27">
        <f t="shared" si="13"/>
        <v>3959</v>
      </c>
      <c r="L55" s="24">
        <f t="shared" si="15"/>
        <v>0</v>
      </c>
      <c r="M55" s="24">
        <v>0</v>
      </c>
      <c r="N55" s="56">
        <f t="shared" si="8"/>
        <v>0</v>
      </c>
      <c r="O55" s="36">
        <v>0</v>
      </c>
      <c r="P55" s="46">
        <v>0</v>
      </c>
      <c r="Q55" s="37">
        <v>0</v>
      </c>
    </row>
    <row r="56" spans="1:17" ht="21.75" customHeight="1" x14ac:dyDescent="0.25">
      <c r="A56" s="31">
        <v>194</v>
      </c>
      <c r="B56" s="54" t="s">
        <v>189</v>
      </c>
      <c r="C56" s="24">
        <v>0</v>
      </c>
      <c r="D56" s="24">
        <v>1434</v>
      </c>
      <c r="E56" s="24">
        <v>1434</v>
      </c>
      <c r="F56" s="24">
        <v>1434</v>
      </c>
      <c r="G56" s="24">
        <v>0</v>
      </c>
      <c r="H56" s="24">
        <v>0</v>
      </c>
      <c r="I56" s="25">
        <v>0</v>
      </c>
      <c r="J56" s="26">
        <f t="shared" si="12"/>
        <v>1434</v>
      </c>
      <c r="K56" s="27">
        <f t="shared" si="13"/>
        <v>1434</v>
      </c>
      <c r="L56" s="24">
        <f t="shared" si="15"/>
        <v>0</v>
      </c>
      <c r="M56" s="24">
        <v>0</v>
      </c>
      <c r="N56" s="56">
        <f t="shared" si="8"/>
        <v>0</v>
      </c>
      <c r="O56" s="36"/>
      <c r="P56" s="46"/>
      <c r="Q56" s="37"/>
    </row>
    <row r="57" spans="1:17" s="63" customFormat="1" ht="22.5" customHeight="1" x14ac:dyDescent="0.25">
      <c r="A57" s="31">
        <v>196</v>
      </c>
      <c r="B57" s="54" t="s">
        <v>105</v>
      </c>
      <c r="C57" s="24">
        <v>0</v>
      </c>
      <c r="D57" s="24">
        <v>208</v>
      </c>
      <c r="E57" s="24">
        <v>208</v>
      </c>
      <c r="F57" s="24">
        <v>208</v>
      </c>
      <c r="G57" s="24">
        <v>0</v>
      </c>
      <c r="H57" s="24">
        <v>0</v>
      </c>
      <c r="I57" s="25">
        <v>207.25</v>
      </c>
      <c r="J57" s="26">
        <f t="shared" si="12"/>
        <v>0.75</v>
      </c>
      <c r="K57" s="27">
        <f t="shared" si="13"/>
        <v>0.75</v>
      </c>
      <c r="L57" s="24">
        <f t="shared" si="15"/>
        <v>0</v>
      </c>
      <c r="M57" s="24">
        <v>195</v>
      </c>
      <c r="N57" s="56">
        <f t="shared" si="8"/>
        <v>12.25</v>
      </c>
      <c r="O57" s="36">
        <v>0</v>
      </c>
      <c r="P57" s="46">
        <v>0</v>
      </c>
      <c r="Q57" s="37">
        <v>0</v>
      </c>
    </row>
    <row r="58" spans="1:17" s="63" customFormat="1" ht="22.5" customHeight="1" x14ac:dyDescent="0.25">
      <c r="A58" s="31">
        <v>197</v>
      </c>
      <c r="B58" s="54" t="s">
        <v>106</v>
      </c>
      <c r="C58" s="24">
        <v>0</v>
      </c>
      <c r="D58" s="24">
        <v>1607</v>
      </c>
      <c r="E58" s="24">
        <v>1607</v>
      </c>
      <c r="F58" s="24">
        <v>1607</v>
      </c>
      <c r="G58" s="24">
        <v>0</v>
      </c>
      <c r="H58" s="24">
        <v>0</v>
      </c>
      <c r="I58" s="25">
        <v>0</v>
      </c>
      <c r="J58" s="26">
        <f t="shared" si="12"/>
        <v>1607</v>
      </c>
      <c r="K58" s="27">
        <f t="shared" si="13"/>
        <v>1607</v>
      </c>
      <c r="L58" s="24">
        <f t="shared" si="15"/>
        <v>0</v>
      </c>
      <c r="M58" s="24">
        <v>0</v>
      </c>
      <c r="N58" s="56">
        <f t="shared" si="8"/>
        <v>0</v>
      </c>
      <c r="O58" s="36">
        <v>0</v>
      </c>
      <c r="P58" s="46">
        <v>0</v>
      </c>
      <c r="Q58" s="37">
        <v>0</v>
      </c>
    </row>
    <row r="59" spans="1:17" s="63" customFormat="1" ht="22.5" customHeight="1" x14ac:dyDescent="0.25">
      <c r="A59" s="31">
        <v>199</v>
      </c>
      <c r="B59" s="23" t="s">
        <v>190</v>
      </c>
      <c r="C59" s="24">
        <v>0</v>
      </c>
      <c r="D59" s="24">
        <v>50</v>
      </c>
      <c r="E59" s="24">
        <v>50</v>
      </c>
      <c r="F59" s="24">
        <v>50</v>
      </c>
      <c r="G59" s="24">
        <v>0</v>
      </c>
      <c r="H59" s="24">
        <v>0</v>
      </c>
      <c r="I59" s="25">
        <v>49.95</v>
      </c>
      <c r="J59" s="26">
        <f t="shared" si="12"/>
        <v>4.9999999999997158E-2</v>
      </c>
      <c r="K59" s="27">
        <f t="shared" si="13"/>
        <v>4.9999999999997158E-2</v>
      </c>
      <c r="L59" s="24">
        <f t="shared" si="15"/>
        <v>0</v>
      </c>
      <c r="M59" s="24">
        <v>0</v>
      </c>
      <c r="N59" s="56">
        <f t="shared" si="8"/>
        <v>49.95</v>
      </c>
      <c r="O59" s="36"/>
      <c r="P59" s="14"/>
      <c r="Q59" s="37"/>
    </row>
    <row r="60" spans="1:17" s="63" customFormat="1" ht="22.5" customHeight="1" x14ac:dyDescent="0.25">
      <c r="A60" s="59"/>
      <c r="B60" s="60" t="s">
        <v>107</v>
      </c>
      <c r="C60" s="61">
        <f>SUM(C61:C89)</f>
        <v>95100</v>
      </c>
      <c r="D60" s="61">
        <f>SUM(D61:D88)</f>
        <v>0</v>
      </c>
      <c r="E60" s="61">
        <f>SUM(E61:E95)</f>
        <v>99689</v>
      </c>
      <c r="F60" s="61">
        <f>SUM(F61:F95)</f>
        <v>29039</v>
      </c>
      <c r="G60" s="61">
        <v>0</v>
      </c>
      <c r="H60" s="61">
        <f>SUM(H61:H95)</f>
        <v>0</v>
      </c>
      <c r="I60" s="61">
        <f>SUM(I61:I95)</f>
        <v>9511.32</v>
      </c>
      <c r="J60" s="61">
        <f>SUM(F60-I60)</f>
        <v>19527.68</v>
      </c>
      <c r="K60" s="61">
        <f>SUM(E60-G60-I60)</f>
        <v>90177.68</v>
      </c>
      <c r="L60" s="61">
        <f t="shared" si="15"/>
        <v>70650</v>
      </c>
      <c r="M60" s="61">
        <f>SUM(M61:M95)</f>
        <v>624</v>
      </c>
      <c r="N60" s="61">
        <f>+I60-M60</f>
        <v>8887.32</v>
      </c>
      <c r="O60" s="62">
        <f t="shared" ref="O60:O109" si="16">SUM(I60/F60*100%)</f>
        <v>0.32753607217879405</v>
      </c>
      <c r="P60" s="42">
        <f>SUM(H60/E60)</f>
        <v>0</v>
      </c>
      <c r="Q60" s="15">
        <f>SUM(I60/E60*100%)</f>
        <v>9.5409924866334303E-2</v>
      </c>
    </row>
    <row r="61" spans="1:17" s="63" customFormat="1" ht="22.5" customHeight="1" x14ac:dyDescent="0.25">
      <c r="A61" s="31" t="s">
        <v>108</v>
      </c>
      <c r="B61" s="23" t="s">
        <v>109</v>
      </c>
      <c r="C61" s="24">
        <v>10000</v>
      </c>
      <c r="D61" s="24"/>
      <c r="E61" s="24">
        <v>10000</v>
      </c>
      <c r="F61" s="24">
        <v>3000</v>
      </c>
      <c r="G61" s="24">
        <v>0</v>
      </c>
      <c r="H61" s="24">
        <v>0</v>
      </c>
      <c r="I61" s="24">
        <v>162</v>
      </c>
      <c r="J61" s="26">
        <f>F61-I61-G61</f>
        <v>2838</v>
      </c>
      <c r="K61" s="27">
        <f t="shared" ref="K61:K95" si="17">SUM(E61-H61-I61)</f>
        <v>9838</v>
      </c>
      <c r="L61" s="24">
        <f t="shared" si="15"/>
        <v>7000</v>
      </c>
      <c r="M61" s="24">
        <v>162</v>
      </c>
      <c r="N61" s="24">
        <f>SUM(I61-M61)</f>
        <v>0</v>
      </c>
      <c r="O61" s="28">
        <f t="shared" si="16"/>
        <v>5.3999999999999999E-2</v>
      </c>
      <c r="P61" s="14">
        <f>SUM(H61/E61)</f>
        <v>0</v>
      </c>
      <c r="Q61" s="15">
        <f>SUM(I61/E61*100%)</f>
        <v>1.6199999999999999E-2</v>
      </c>
    </row>
    <row r="62" spans="1:17" s="63" customFormat="1" ht="22.5" customHeight="1" x14ac:dyDescent="0.25">
      <c r="A62" s="31" t="s">
        <v>110</v>
      </c>
      <c r="B62" s="23" t="s">
        <v>111</v>
      </c>
      <c r="C62" s="24">
        <v>7000</v>
      </c>
      <c r="D62" s="24"/>
      <c r="E62" s="24">
        <v>7000</v>
      </c>
      <c r="F62" s="24">
        <v>2000</v>
      </c>
      <c r="G62" s="24">
        <v>0</v>
      </c>
      <c r="H62" s="24">
        <v>0</v>
      </c>
      <c r="I62" s="24">
        <v>823</v>
      </c>
      <c r="J62" s="26">
        <f t="shared" ref="J62:J95" si="18">F62-I62-G62</f>
        <v>1177</v>
      </c>
      <c r="K62" s="27">
        <f t="shared" si="17"/>
        <v>6177</v>
      </c>
      <c r="L62" s="24">
        <f t="shared" si="15"/>
        <v>5000</v>
      </c>
      <c r="M62" s="24">
        <v>0</v>
      </c>
      <c r="N62" s="24">
        <f t="shared" ref="N62:N95" si="19">SUM(I62-M62)</f>
        <v>823</v>
      </c>
      <c r="O62" s="28">
        <f t="shared" si="16"/>
        <v>0.41149999999999998</v>
      </c>
      <c r="P62" s="14">
        <f>SUM(H62/E62)</f>
        <v>0</v>
      </c>
      <c r="Q62" s="15">
        <f>SUM(I62/E62*100%)</f>
        <v>0.11757142857142858</v>
      </c>
    </row>
    <row r="63" spans="1:17" s="63" customFormat="1" ht="22.5" customHeight="1" x14ac:dyDescent="0.25">
      <c r="A63" s="31">
        <v>211</v>
      </c>
      <c r="B63" s="23" t="s">
        <v>112</v>
      </c>
      <c r="C63" s="24">
        <v>0</v>
      </c>
      <c r="D63" s="24"/>
      <c r="E63" s="24">
        <v>0</v>
      </c>
      <c r="F63" s="24">
        <v>0</v>
      </c>
      <c r="G63" s="24"/>
      <c r="H63" s="24">
        <v>0</v>
      </c>
      <c r="I63" s="24">
        <v>0</v>
      </c>
      <c r="J63" s="26">
        <f>F63-I63-G63</f>
        <v>0</v>
      </c>
      <c r="K63" s="27">
        <f>SUM(E63-H63-I63)</f>
        <v>0</v>
      </c>
      <c r="L63" s="24">
        <f>SUM(E63-F63)</f>
        <v>0</v>
      </c>
      <c r="M63" s="24">
        <v>0</v>
      </c>
      <c r="N63" s="24">
        <f>SUM(I63-M63)</f>
        <v>0</v>
      </c>
      <c r="O63" s="28">
        <v>0</v>
      </c>
      <c r="P63" s="14">
        <v>0</v>
      </c>
      <c r="Q63" s="15">
        <v>0</v>
      </c>
    </row>
    <row r="64" spans="1:17" s="63" customFormat="1" ht="22.5" customHeight="1" x14ac:dyDescent="0.25">
      <c r="A64" s="31">
        <v>212</v>
      </c>
      <c r="B64" s="23" t="s">
        <v>113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6">
        <f t="shared" si="18"/>
        <v>0</v>
      </c>
      <c r="K64" s="27">
        <f t="shared" si="17"/>
        <v>0</v>
      </c>
      <c r="L64" s="24">
        <f t="shared" si="15"/>
        <v>0</v>
      </c>
      <c r="M64" s="24">
        <v>0</v>
      </c>
      <c r="N64" s="24">
        <f t="shared" si="19"/>
        <v>0</v>
      </c>
      <c r="O64" s="28">
        <v>0</v>
      </c>
      <c r="P64" s="14">
        <v>0</v>
      </c>
      <c r="Q64" s="15">
        <v>0</v>
      </c>
    </row>
    <row r="65" spans="1:17" s="63" customFormat="1" ht="22.5" customHeight="1" x14ac:dyDescent="0.25">
      <c r="A65" s="31" t="s">
        <v>114</v>
      </c>
      <c r="B65" s="23" t="s">
        <v>115</v>
      </c>
      <c r="C65" s="24">
        <v>8000</v>
      </c>
      <c r="D65" s="55"/>
      <c r="E65" s="24">
        <v>8000</v>
      </c>
      <c r="F65" s="24">
        <v>2000</v>
      </c>
      <c r="G65" s="24">
        <v>0</v>
      </c>
      <c r="H65" s="24">
        <v>0</v>
      </c>
      <c r="I65" s="24">
        <v>0</v>
      </c>
      <c r="J65" s="26">
        <f t="shared" si="18"/>
        <v>2000</v>
      </c>
      <c r="K65" s="27">
        <f t="shared" si="17"/>
        <v>8000</v>
      </c>
      <c r="L65" s="24">
        <f t="shared" si="15"/>
        <v>6000</v>
      </c>
      <c r="M65" s="24">
        <v>0</v>
      </c>
      <c r="N65" s="24">
        <f t="shared" si="19"/>
        <v>0</v>
      </c>
      <c r="O65" s="28">
        <f t="shared" si="16"/>
        <v>0</v>
      </c>
      <c r="P65" s="14">
        <f>SUM(H65/E65)</f>
        <v>0</v>
      </c>
      <c r="Q65" s="15">
        <f t="shared" ref="Q65:Q89" si="20">SUM(I65/E65*100%)</f>
        <v>0</v>
      </c>
    </row>
    <row r="66" spans="1:17" s="63" customFormat="1" ht="22.5" customHeight="1" x14ac:dyDescent="0.25">
      <c r="A66" s="31" t="s">
        <v>116</v>
      </c>
      <c r="B66" s="23" t="s">
        <v>117</v>
      </c>
      <c r="C66" s="24">
        <v>5000</v>
      </c>
      <c r="D66" s="24"/>
      <c r="E66" s="24">
        <v>5000</v>
      </c>
      <c r="F66" s="24">
        <v>2500</v>
      </c>
      <c r="G66" s="24">
        <v>0</v>
      </c>
      <c r="H66" s="32">
        <v>0</v>
      </c>
      <c r="I66" s="24">
        <v>2500</v>
      </c>
      <c r="J66" s="26">
        <f t="shared" si="18"/>
        <v>0</v>
      </c>
      <c r="K66" s="27">
        <f t="shared" si="17"/>
        <v>2500</v>
      </c>
      <c r="L66" s="24">
        <f t="shared" si="15"/>
        <v>2500</v>
      </c>
      <c r="M66" s="24">
        <v>0</v>
      </c>
      <c r="N66" s="24">
        <f t="shared" si="19"/>
        <v>2500</v>
      </c>
      <c r="O66" s="28">
        <f t="shared" si="16"/>
        <v>1</v>
      </c>
      <c r="P66" s="14">
        <f t="shared" ref="P66:P89" si="21">SUM(H66/E66)</f>
        <v>0</v>
      </c>
      <c r="Q66" s="15">
        <f t="shared" si="20"/>
        <v>0.5</v>
      </c>
    </row>
    <row r="67" spans="1:17" s="63" customFormat="1" ht="22.5" customHeight="1" x14ac:dyDescent="0.25">
      <c r="A67" s="31" t="s">
        <v>118</v>
      </c>
      <c r="B67" s="23" t="s">
        <v>119</v>
      </c>
      <c r="C67" s="24">
        <v>6000</v>
      </c>
      <c r="D67" s="24"/>
      <c r="E67" s="24">
        <v>6000</v>
      </c>
      <c r="F67" s="24">
        <v>3000</v>
      </c>
      <c r="G67" s="24">
        <v>0</v>
      </c>
      <c r="H67" s="24">
        <v>0</v>
      </c>
      <c r="I67" s="24">
        <v>3000</v>
      </c>
      <c r="J67" s="26">
        <f t="shared" si="18"/>
        <v>0</v>
      </c>
      <c r="K67" s="27">
        <f t="shared" si="17"/>
        <v>3000</v>
      </c>
      <c r="L67" s="24">
        <f t="shared" si="15"/>
        <v>3000</v>
      </c>
      <c r="M67" s="24">
        <v>0</v>
      </c>
      <c r="N67" s="24">
        <f t="shared" si="19"/>
        <v>3000</v>
      </c>
      <c r="O67" s="28">
        <f t="shared" si="16"/>
        <v>1</v>
      </c>
      <c r="P67" s="14">
        <f t="shared" si="21"/>
        <v>0</v>
      </c>
      <c r="Q67" s="15">
        <f t="shared" si="20"/>
        <v>0.5</v>
      </c>
    </row>
    <row r="68" spans="1:17" s="63" customFormat="1" ht="22.5" customHeight="1" x14ac:dyDescent="0.25">
      <c r="A68" s="31" t="s">
        <v>120</v>
      </c>
      <c r="B68" s="23" t="s">
        <v>121</v>
      </c>
      <c r="C68" s="24">
        <v>2000</v>
      </c>
      <c r="D68" s="24"/>
      <c r="E68" s="24">
        <v>2000</v>
      </c>
      <c r="F68" s="24">
        <v>500</v>
      </c>
      <c r="G68" s="24">
        <v>0</v>
      </c>
      <c r="H68" s="24">
        <v>0</v>
      </c>
      <c r="I68" s="24">
        <v>12.28</v>
      </c>
      <c r="J68" s="26">
        <f t="shared" si="18"/>
        <v>487.72</v>
      </c>
      <c r="K68" s="27">
        <f t="shared" si="17"/>
        <v>1987.72</v>
      </c>
      <c r="L68" s="24">
        <f t="shared" si="15"/>
        <v>1500</v>
      </c>
      <c r="M68" s="24">
        <v>0</v>
      </c>
      <c r="N68" s="24">
        <f t="shared" si="19"/>
        <v>12.28</v>
      </c>
      <c r="O68" s="28">
        <f t="shared" si="16"/>
        <v>2.4559999999999998E-2</v>
      </c>
      <c r="P68" s="14">
        <f t="shared" si="21"/>
        <v>0</v>
      </c>
      <c r="Q68" s="15">
        <f t="shared" si="20"/>
        <v>6.1399999999999996E-3</v>
      </c>
    </row>
    <row r="69" spans="1:17" s="63" customFormat="1" ht="22.5" customHeight="1" x14ac:dyDescent="0.25">
      <c r="A69" s="31" t="s">
        <v>122</v>
      </c>
      <c r="B69" s="23" t="s">
        <v>123</v>
      </c>
      <c r="C69" s="24">
        <v>4000</v>
      </c>
      <c r="D69" s="55"/>
      <c r="E69" s="24">
        <v>4000</v>
      </c>
      <c r="F69" s="24">
        <v>500</v>
      </c>
      <c r="G69" s="24">
        <v>0</v>
      </c>
      <c r="H69" s="24">
        <v>0</v>
      </c>
      <c r="I69" s="24">
        <v>485</v>
      </c>
      <c r="J69" s="26">
        <f t="shared" si="18"/>
        <v>15</v>
      </c>
      <c r="K69" s="27">
        <f t="shared" si="17"/>
        <v>3515</v>
      </c>
      <c r="L69" s="24">
        <f t="shared" si="15"/>
        <v>3500</v>
      </c>
      <c r="M69" s="24">
        <v>0</v>
      </c>
      <c r="N69" s="24">
        <f t="shared" si="19"/>
        <v>485</v>
      </c>
      <c r="O69" s="28">
        <f t="shared" si="16"/>
        <v>0.97</v>
      </c>
      <c r="P69" s="14">
        <f t="shared" si="21"/>
        <v>0</v>
      </c>
      <c r="Q69" s="15">
        <f t="shared" si="20"/>
        <v>0.12125</v>
      </c>
    </row>
    <row r="70" spans="1:17" s="63" customFormat="1" ht="22.5" customHeight="1" x14ac:dyDescent="0.25">
      <c r="A70" s="31" t="s">
        <v>124</v>
      </c>
      <c r="B70" s="23" t="s">
        <v>125</v>
      </c>
      <c r="C70" s="24">
        <v>5000</v>
      </c>
      <c r="D70" s="24"/>
      <c r="E70" s="24">
        <v>5000</v>
      </c>
      <c r="F70" s="24">
        <v>1000</v>
      </c>
      <c r="G70" s="24">
        <v>0</v>
      </c>
      <c r="H70" s="24">
        <v>0</v>
      </c>
      <c r="I70" s="24">
        <v>178.43</v>
      </c>
      <c r="J70" s="26">
        <f t="shared" si="18"/>
        <v>821.56999999999994</v>
      </c>
      <c r="K70" s="27">
        <f t="shared" si="17"/>
        <v>4821.57</v>
      </c>
      <c r="L70" s="24">
        <f t="shared" si="15"/>
        <v>4000</v>
      </c>
      <c r="M70" s="24">
        <v>0</v>
      </c>
      <c r="N70" s="24">
        <f t="shared" si="19"/>
        <v>178.43</v>
      </c>
      <c r="O70" s="28">
        <f t="shared" si="16"/>
        <v>0.17843000000000001</v>
      </c>
      <c r="P70" s="14">
        <f t="shared" si="21"/>
        <v>0</v>
      </c>
      <c r="Q70" s="15">
        <f t="shared" si="20"/>
        <v>3.5686000000000002E-2</v>
      </c>
    </row>
    <row r="71" spans="1:17" s="63" customFormat="1" ht="22.5" customHeight="1" x14ac:dyDescent="0.25">
      <c r="A71" s="31" t="s">
        <v>126</v>
      </c>
      <c r="B71" s="23" t="s">
        <v>127</v>
      </c>
      <c r="C71" s="24">
        <v>3500</v>
      </c>
      <c r="D71" s="24"/>
      <c r="E71" s="24">
        <v>3500</v>
      </c>
      <c r="F71" s="24">
        <v>600</v>
      </c>
      <c r="G71" s="24">
        <v>0</v>
      </c>
      <c r="H71" s="24">
        <v>0</v>
      </c>
      <c r="I71" s="24">
        <v>0</v>
      </c>
      <c r="J71" s="26">
        <f t="shared" si="18"/>
        <v>600</v>
      </c>
      <c r="K71" s="27">
        <f t="shared" si="17"/>
        <v>3500</v>
      </c>
      <c r="L71" s="24">
        <f t="shared" si="15"/>
        <v>2900</v>
      </c>
      <c r="M71" s="24">
        <v>0</v>
      </c>
      <c r="N71" s="24">
        <f t="shared" si="19"/>
        <v>0</v>
      </c>
      <c r="O71" s="28">
        <f t="shared" si="16"/>
        <v>0</v>
      </c>
      <c r="P71" s="14">
        <f t="shared" si="21"/>
        <v>0</v>
      </c>
      <c r="Q71" s="15">
        <f t="shared" si="20"/>
        <v>0</v>
      </c>
    </row>
    <row r="72" spans="1:17" s="63" customFormat="1" ht="22.5" customHeight="1" x14ac:dyDescent="0.25">
      <c r="A72" s="31" t="s">
        <v>128</v>
      </c>
      <c r="B72" s="23" t="s">
        <v>129</v>
      </c>
      <c r="C72" s="24">
        <v>1500</v>
      </c>
      <c r="D72" s="24"/>
      <c r="E72" s="24">
        <v>1500</v>
      </c>
      <c r="F72" s="24">
        <v>200</v>
      </c>
      <c r="G72" s="24">
        <v>0</v>
      </c>
      <c r="H72" s="24">
        <v>0</v>
      </c>
      <c r="I72" s="24">
        <v>0</v>
      </c>
      <c r="J72" s="26">
        <f t="shared" si="18"/>
        <v>200</v>
      </c>
      <c r="K72" s="27">
        <f t="shared" si="17"/>
        <v>1500</v>
      </c>
      <c r="L72" s="24">
        <f t="shared" ref="L72:L105" si="22">SUM(E72-F72)</f>
        <v>1300</v>
      </c>
      <c r="M72" s="24">
        <v>0</v>
      </c>
      <c r="N72" s="24">
        <f t="shared" si="19"/>
        <v>0</v>
      </c>
      <c r="O72" s="28">
        <f t="shared" si="16"/>
        <v>0</v>
      </c>
      <c r="P72" s="14">
        <f t="shared" si="21"/>
        <v>0</v>
      </c>
      <c r="Q72" s="15">
        <f t="shared" si="20"/>
        <v>0</v>
      </c>
    </row>
    <row r="73" spans="1:17" s="63" customFormat="1" ht="22.5" customHeight="1" x14ac:dyDescent="0.25">
      <c r="A73" s="31" t="s">
        <v>130</v>
      </c>
      <c r="B73" s="23" t="s">
        <v>131</v>
      </c>
      <c r="C73" s="24">
        <v>3000</v>
      </c>
      <c r="D73" s="24"/>
      <c r="E73" s="24">
        <v>3000</v>
      </c>
      <c r="F73" s="24">
        <v>750</v>
      </c>
      <c r="G73" s="24">
        <v>0</v>
      </c>
      <c r="H73" s="24">
        <v>0</v>
      </c>
      <c r="I73" s="24">
        <v>0</v>
      </c>
      <c r="J73" s="26">
        <f t="shared" si="18"/>
        <v>750</v>
      </c>
      <c r="K73" s="27">
        <f t="shared" si="17"/>
        <v>3000</v>
      </c>
      <c r="L73" s="24">
        <f t="shared" si="22"/>
        <v>2250</v>
      </c>
      <c r="M73" s="24">
        <v>0</v>
      </c>
      <c r="N73" s="24">
        <f t="shared" si="19"/>
        <v>0</v>
      </c>
      <c r="O73" s="28">
        <f t="shared" si="16"/>
        <v>0</v>
      </c>
      <c r="P73" s="14">
        <f t="shared" si="21"/>
        <v>0</v>
      </c>
      <c r="Q73" s="15">
        <f t="shared" si="20"/>
        <v>0</v>
      </c>
    </row>
    <row r="74" spans="1:17" s="63" customFormat="1" ht="22.5" customHeight="1" x14ac:dyDescent="0.25">
      <c r="A74" s="31" t="s">
        <v>132</v>
      </c>
      <c r="B74" s="23" t="s">
        <v>133</v>
      </c>
      <c r="C74" s="24">
        <v>300</v>
      </c>
      <c r="D74" s="24"/>
      <c r="E74" s="24">
        <v>300</v>
      </c>
      <c r="F74" s="24">
        <v>100</v>
      </c>
      <c r="G74" s="24">
        <v>0</v>
      </c>
      <c r="H74" s="24">
        <v>0</v>
      </c>
      <c r="I74" s="24">
        <v>0</v>
      </c>
      <c r="J74" s="26">
        <f t="shared" si="18"/>
        <v>100</v>
      </c>
      <c r="K74" s="27">
        <f t="shared" si="17"/>
        <v>300</v>
      </c>
      <c r="L74" s="24">
        <f t="shared" si="22"/>
        <v>200</v>
      </c>
      <c r="M74" s="24">
        <v>0</v>
      </c>
      <c r="N74" s="24">
        <f t="shared" si="19"/>
        <v>0</v>
      </c>
      <c r="O74" s="28">
        <f t="shared" si="16"/>
        <v>0</v>
      </c>
      <c r="P74" s="14">
        <f t="shared" si="21"/>
        <v>0</v>
      </c>
      <c r="Q74" s="15">
        <f t="shared" si="20"/>
        <v>0</v>
      </c>
    </row>
    <row r="75" spans="1:17" s="63" customFormat="1" ht="22.5" customHeight="1" x14ac:dyDescent="0.25">
      <c r="A75" s="31" t="s">
        <v>134</v>
      </c>
      <c r="B75" s="23" t="s">
        <v>135</v>
      </c>
      <c r="C75" s="24">
        <v>2000</v>
      </c>
      <c r="D75" s="24"/>
      <c r="E75" s="24">
        <v>2000</v>
      </c>
      <c r="F75" s="24">
        <v>500</v>
      </c>
      <c r="G75" s="24">
        <v>0</v>
      </c>
      <c r="H75" s="24">
        <v>0</v>
      </c>
      <c r="I75" s="24">
        <v>22.67</v>
      </c>
      <c r="J75" s="26">
        <f t="shared" si="18"/>
        <v>477.33</v>
      </c>
      <c r="K75" s="27">
        <f t="shared" si="17"/>
        <v>1977.33</v>
      </c>
      <c r="L75" s="24">
        <f t="shared" si="22"/>
        <v>1500</v>
      </c>
      <c r="M75" s="24">
        <v>0</v>
      </c>
      <c r="N75" s="24">
        <f t="shared" si="19"/>
        <v>22.67</v>
      </c>
      <c r="O75" s="28">
        <f t="shared" si="16"/>
        <v>4.5340000000000005E-2</v>
      </c>
      <c r="P75" s="14">
        <f t="shared" si="21"/>
        <v>0</v>
      </c>
      <c r="Q75" s="15">
        <f t="shared" si="20"/>
        <v>1.1335000000000001E-2</v>
      </c>
    </row>
    <row r="76" spans="1:17" s="63" customFormat="1" ht="22.5" customHeight="1" x14ac:dyDescent="0.25">
      <c r="A76" s="31" t="s">
        <v>136</v>
      </c>
      <c r="B76" s="23" t="s">
        <v>137</v>
      </c>
      <c r="C76" s="24">
        <v>1000</v>
      </c>
      <c r="D76" s="24"/>
      <c r="E76" s="24">
        <v>1000</v>
      </c>
      <c r="F76" s="24">
        <v>200</v>
      </c>
      <c r="G76" s="24">
        <v>0</v>
      </c>
      <c r="H76" s="24">
        <v>0</v>
      </c>
      <c r="I76" s="24">
        <v>0</v>
      </c>
      <c r="J76" s="26">
        <f t="shared" si="18"/>
        <v>200</v>
      </c>
      <c r="K76" s="27">
        <f t="shared" si="17"/>
        <v>1000</v>
      </c>
      <c r="L76" s="24">
        <f t="shared" si="22"/>
        <v>800</v>
      </c>
      <c r="M76" s="24">
        <v>0</v>
      </c>
      <c r="N76" s="24">
        <f t="shared" si="19"/>
        <v>0</v>
      </c>
      <c r="O76" s="28">
        <f t="shared" si="16"/>
        <v>0</v>
      </c>
      <c r="P76" s="14">
        <f t="shared" si="21"/>
        <v>0</v>
      </c>
      <c r="Q76" s="15">
        <f t="shared" si="20"/>
        <v>0</v>
      </c>
    </row>
    <row r="77" spans="1:17" s="63" customFormat="1" ht="22.5" customHeight="1" x14ac:dyDescent="0.25">
      <c r="A77" s="31" t="s">
        <v>138</v>
      </c>
      <c r="B77" s="23" t="s">
        <v>139</v>
      </c>
      <c r="C77" s="24">
        <v>750</v>
      </c>
      <c r="D77" s="24"/>
      <c r="E77" s="24">
        <v>750</v>
      </c>
      <c r="F77" s="24">
        <v>100</v>
      </c>
      <c r="G77" s="24">
        <v>0</v>
      </c>
      <c r="H77" s="24">
        <v>0</v>
      </c>
      <c r="I77" s="24">
        <v>0</v>
      </c>
      <c r="J77" s="26">
        <f t="shared" si="18"/>
        <v>100</v>
      </c>
      <c r="K77" s="27">
        <f t="shared" si="17"/>
        <v>750</v>
      </c>
      <c r="L77" s="24">
        <f t="shared" si="22"/>
        <v>650</v>
      </c>
      <c r="M77" s="24">
        <v>0</v>
      </c>
      <c r="N77" s="24">
        <f t="shared" si="19"/>
        <v>0</v>
      </c>
      <c r="O77" s="28">
        <f t="shared" si="16"/>
        <v>0</v>
      </c>
      <c r="P77" s="14">
        <f t="shared" si="21"/>
        <v>0</v>
      </c>
      <c r="Q77" s="15">
        <f t="shared" si="20"/>
        <v>0</v>
      </c>
    </row>
    <row r="78" spans="1:17" s="63" customFormat="1" ht="22.5" customHeight="1" x14ac:dyDescent="0.25">
      <c r="A78" s="31" t="s">
        <v>140</v>
      </c>
      <c r="B78" s="23" t="s">
        <v>141</v>
      </c>
      <c r="C78" s="24">
        <v>750</v>
      </c>
      <c r="D78" s="24"/>
      <c r="E78" s="24">
        <v>750</v>
      </c>
      <c r="F78" s="24">
        <v>100</v>
      </c>
      <c r="G78" s="24">
        <v>0</v>
      </c>
      <c r="H78" s="24">
        <v>0</v>
      </c>
      <c r="I78" s="24">
        <v>85.06</v>
      </c>
      <c r="J78" s="26">
        <f t="shared" si="18"/>
        <v>14.939999999999998</v>
      </c>
      <c r="K78" s="27">
        <f t="shared" si="17"/>
        <v>664.94</v>
      </c>
      <c r="L78" s="24">
        <f t="shared" si="22"/>
        <v>650</v>
      </c>
      <c r="M78" s="24">
        <v>0</v>
      </c>
      <c r="N78" s="24">
        <f t="shared" si="19"/>
        <v>85.06</v>
      </c>
      <c r="O78" s="28">
        <f t="shared" si="16"/>
        <v>0.85060000000000002</v>
      </c>
      <c r="P78" s="14">
        <f t="shared" si="21"/>
        <v>0</v>
      </c>
      <c r="Q78" s="15">
        <f t="shared" si="20"/>
        <v>0.11341333333333334</v>
      </c>
    </row>
    <row r="79" spans="1:17" s="63" customFormat="1" ht="22.5" customHeight="1" x14ac:dyDescent="0.25">
      <c r="A79" s="31">
        <v>256</v>
      </c>
      <c r="B79" s="54" t="s">
        <v>142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6">
        <f t="shared" si="18"/>
        <v>0</v>
      </c>
      <c r="K79" s="27">
        <f t="shared" si="17"/>
        <v>0</v>
      </c>
      <c r="L79" s="24">
        <f t="shared" si="22"/>
        <v>0</v>
      </c>
      <c r="M79" s="24">
        <v>0</v>
      </c>
      <c r="N79" s="24">
        <f t="shared" si="19"/>
        <v>0</v>
      </c>
      <c r="O79" s="28">
        <v>0</v>
      </c>
      <c r="P79" s="14">
        <v>0</v>
      </c>
      <c r="Q79" s="15">
        <v>0</v>
      </c>
    </row>
    <row r="80" spans="1:17" s="63" customFormat="1" ht="22.5" customHeight="1" x14ac:dyDescent="0.25">
      <c r="A80" s="31">
        <v>259</v>
      </c>
      <c r="B80" s="54" t="s">
        <v>143</v>
      </c>
      <c r="C80" s="24">
        <v>1000</v>
      </c>
      <c r="D80" s="24"/>
      <c r="E80" s="24">
        <v>1000</v>
      </c>
      <c r="F80" s="24">
        <v>200</v>
      </c>
      <c r="G80" s="24">
        <v>0</v>
      </c>
      <c r="H80" s="24">
        <v>0</v>
      </c>
      <c r="I80" s="24">
        <v>15.08</v>
      </c>
      <c r="J80" s="26">
        <f t="shared" si="18"/>
        <v>184.92</v>
      </c>
      <c r="K80" s="27">
        <f t="shared" si="17"/>
        <v>984.92</v>
      </c>
      <c r="L80" s="24">
        <f t="shared" si="22"/>
        <v>800</v>
      </c>
      <c r="M80" s="24">
        <v>0</v>
      </c>
      <c r="N80" s="24">
        <f t="shared" si="19"/>
        <v>15.08</v>
      </c>
      <c r="O80" s="28">
        <f t="shared" si="16"/>
        <v>7.5399999999999995E-2</v>
      </c>
      <c r="P80" s="14">
        <f t="shared" si="21"/>
        <v>0</v>
      </c>
      <c r="Q80" s="15">
        <f t="shared" si="20"/>
        <v>1.508E-2</v>
      </c>
    </row>
    <row r="81" spans="1:17" s="63" customFormat="1" ht="22.5" customHeight="1" x14ac:dyDescent="0.25">
      <c r="A81" s="31" t="s">
        <v>144</v>
      </c>
      <c r="B81" s="54" t="s">
        <v>145</v>
      </c>
      <c r="C81" s="24">
        <v>1500</v>
      </c>
      <c r="D81" s="24"/>
      <c r="E81" s="24">
        <v>1500</v>
      </c>
      <c r="F81" s="24">
        <v>200</v>
      </c>
      <c r="G81" s="24">
        <v>0</v>
      </c>
      <c r="H81" s="24">
        <v>0</v>
      </c>
      <c r="I81" s="24">
        <v>0</v>
      </c>
      <c r="J81" s="26">
        <f t="shared" si="18"/>
        <v>200</v>
      </c>
      <c r="K81" s="27">
        <f t="shared" si="17"/>
        <v>1500</v>
      </c>
      <c r="L81" s="24">
        <f t="shared" si="22"/>
        <v>1300</v>
      </c>
      <c r="M81" s="24">
        <v>0</v>
      </c>
      <c r="N81" s="24">
        <f t="shared" si="19"/>
        <v>0</v>
      </c>
      <c r="O81" s="28">
        <f t="shared" si="16"/>
        <v>0</v>
      </c>
      <c r="P81" s="14">
        <f t="shared" si="21"/>
        <v>0</v>
      </c>
      <c r="Q81" s="15">
        <f t="shared" si="20"/>
        <v>0</v>
      </c>
    </row>
    <row r="82" spans="1:17" s="63" customFormat="1" ht="22.5" customHeight="1" x14ac:dyDescent="0.25">
      <c r="A82" s="31">
        <v>262</v>
      </c>
      <c r="B82" s="54" t="s">
        <v>146</v>
      </c>
      <c r="C82" s="24">
        <v>0</v>
      </c>
      <c r="D82" s="24"/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6">
        <f t="shared" si="18"/>
        <v>0</v>
      </c>
      <c r="K82" s="27">
        <f t="shared" si="17"/>
        <v>0</v>
      </c>
      <c r="L82" s="24">
        <f t="shared" si="22"/>
        <v>0</v>
      </c>
      <c r="M82" s="24">
        <v>0</v>
      </c>
      <c r="N82" s="24">
        <f t="shared" si="19"/>
        <v>0</v>
      </c>
      <c r="O82" s="28">
        <v>0</v>
      </c>
      <c r="P82" s="14">
        <v>0</v>
      </c>
      <c r="Q82" s="15">
        <v>0</v>
      </c>
    </row>
    <row r="83" spans="1:17" s="63" customFormat="1" ht="22.5" customHeight="1" x14ac:dyDescent="0.25">
      <c r="A83" s="31" t="s">
        <v>147</v>
      </c>
      <c r="B83" s="54" t="s">
        <v>148</v>
      </c>
      <c r="C83" s="24">
        <v>5000</v>
      </c>
      <c r="D83" s="24"/>
      <c r="E83" s="24">
        <v>5000</v>
      </c>
      <c r="F83" s="24">
        <v>1000</v>
      </c>
      <c r="G83" s="24">
        <v>0</v>
      </c>
      <c r="H83" s="24">
        <v>0</v>
      </c>
      <c r="I83" s="24">
        <v>92.02</v>
      </c>
      <c r="J83" s="26">
        <f t="shared" si="18"/>
        <v>907.98</v>
      </c>
      <c r="K83" s="27">
        <f t="shared" si="17"/>
        <v>4907.9799999999996</v>
      </c>
      <c r="L83" s="24">
        <f t="shared" si="22"/>
        <v>4000</v>
      </c>
      <c r="M83" s="24">
        <v>0</v>
      </c>
      <c r="N83" s="24">
        <f t="shared" si="19"/>
        <v>92.02</v>
      </c>
      <c r="O83" s="28">
        <f t="shared" si="16"/>
        <v>9.2019999999999991E-2</v>
      </c>
      <c r="P83" s="14">
        <f t="shared" si="21"/>
        <v>0</v>
      </c>
      <c r="Q83" s="15">
        <f t="shared" si="20"/>
        <v>1.8404E-2</v>
      </c>
    </row>
    <row r="84" spans="1:17" s="63" customFormat="1" ht="22.5" customHeight="1" x14ac:dyDescent="0.25">
      <c r="A84" s="31" t="s">
        <v>149</v>
      </c>
      <c r="B84" s="54" t="s">
        <v>150</v>
      </c>
      <c r="C84" s="24">
        <v>2000</v>
      </c>
      <c r="D84" s="55"/>
      <c r="E84" s="24">
        <v>2000</v>
      </c>
      <c r="F84" s="24">
        <v>400</v>
      </c>
      <c r="G84" s="24">
        <v>0</v>
      </c>
      <c r="H84" s="24">
        <v>0</v>
      </c>
      <c r="I84" s="24">
        <v>0</v>
      </c>
      <c r="J84" s="26">
        <f t="shared" si="18"/>
        <v>400</v>
      </c>
      <c r="K84" s="27">
        <f t="shared" si="17"/>
        <v>2000</v>
      </c>
      <c r="L84" s="24">
        <f t="shared" si="22"/>
        <v>1600</v>
      </c>
      <c r="M84" s="24">
        <v>0</v>
      </c>
      <c r="N84" s="24">
        <f t="shared" si="19"/>
        <v>0</v>
      </c>
      <c r="O84" s="28">
        <f t="shared" si="16"/>
        <v>0</v>
      </c>
      <c r="P84" s="14">
        <f t="shared" si="21"/>
        <v>0</v>
      </c>
      <c r="Q84" s="15">
        <f t="shared" si="20"/>
        <v>0</v>
      </c>
    </row>
    <row r="85" spans="1:17" s="63" customFormat="1" ht="22.5" customHeight="1" x14ac:dyDescent="0.25">
      <c r="A85" s="31" t="s">
        <v>151</v>
      </c>
      <c r="B85" s="23" t="s">
        <v>152</v>
      </c>
      <c r="C85" s="24">
        <v>300</v>
      </c>
      <c r="D85" s="24"/>
      <c r="E85" s="24">
        <v>300</v>
      </c>
      <c r="F85" s="24">
        <v>100</v>
      </c>
      <c r="G85" s="24">
        <v>0</v>
      </c>
      <c r="H85" s="24">
        <v>0</v>
      </c>
      <c r="I85" s="24">
        <v>0</v>
      </c>
      <c r="J85" s="26">
        <f t="shared" si="18"/>
        <v>100</v>
      </c>
      <c r="K85" s="27">
        <f t="shared" si="17"/>
        <v>300</v>
      </c>
      <c r="L85" s="24">
        <f t="shared" si="22"/>
        <v>200</v>
      </c>
      <c r="M85" s="24">
        <v>0</v>
      </c>
      <c r="N85" s="24">
        <f t="shared" si="19"/>
        <v>0</v>
      </c>
      <c r="O85" s="28">
        <f t="shared" si="16"/>
        <v>0</v>
      </c>
      <c r="P85" s="14">
        <f t="shared" si="21"/>
        <v>0</v>
      </c>
      <c r="Q85" s="15">
        <f t="shared" si="20"/>
        <v>0</v>
      </c>
    </row>
    <row r="86" spans="1:17" s="63" customFormat="1" ht="22.5" customHeight="1" x14ac:dyDescent="0.25">
      <c r="A86" s="31" t="s">
        <v>153</v>
      </c>
      <c r="B86" s="23" t="s">
        <v>154</v>
      </c>
      <c r="C86" s="24">
        <v>5000</v>
      </c>
      <c r="D86" s="24"/>
      <c r="E86" s="24">
        <v>5000</v>
      </c>
      <c r="F86" s="24">
        <v>1000</v>
      </c>
      <c r="G86" s="24">
        <v>0</v>
      </c>
      <c r="H86" s="24">
        <v>0</v>
      </c>
      <c r="I86" s="24">
        <v>0</v>
      </c>
      <c r="J86" s="26">
        <f t="shared" si="18"/>
        <v>1000</v>
      </c>
      <c r="K86" s="27">
        <f t="shared" si="17"/>
        <v>5000</v>
      </c>
      <c r="L86" s="24">
        <f t="shared" si="22"/>
        <v>4000</v>
      </c>
      <c r="M86" s="24">
        <v>0</v>
      </c>
      <c r="N86" s="24">
        <f t="shared" si="19"/>
        <v>0</v>
      </c>
      <c r="O86" s="28">
        <f t="shared" si="16"/>
        <v>0</v>
      </c>
      <c r="P86" s="14">
        <f t="shared" si="21"/>
        <v>0</v>
      </c>
      <c r="Q86" s="15">
        <f t="shared" si="20"/>
        <v>0</v>
      </c>
    </row>
    <row r="87" spans="1:17" s="63" customFormat="1" ht="22.5" customHeight="1" x14ac:dyDescent="0.25">
      <c r="A87" s="31" t="s">
        <v>155</v>
      </c>
      <c r="B87" s="23" t="s">
        <v>156</v>
      </c>
      <c r="C87" s="24">
        <v>12000</v>
      </c>
      <c r="D87" s="55"/>
      <c r="E87" s="24">
        <v>12000</v>
      </c>
      <c r="F87" s="24">
        <v>2000</v>
      </c>
      <c r="G87" s="24">
        <v>0</v>
      </c>
      <c r="H87" s="24">
        <v>0</v>
      </c>
      <c r="I87" s="24">
        <v>1631.89</v>
      </c>
      <c r="J87" s="26">
        <f t="shared" si="18"/>
        <v>368.1099999999999</v>
      </c>
      <c r="K87" s="27">
        <f t="shared" si="17"/>
        <v>10368.11</v>
      </c>
      <c r="L87" s="24">
        <f t="shared" si="22"/>
        <v>10000</v>
      </c>
      <c r="M87" s="24">
        <v>0</v>
      </c>
      <c r="N87" s="24">
        <f t="shared" si="19"/>
        <v>1631.89</v>
      </c>
      <c r="O87" s="28">
        <f t="shared" si="16"/>
        <v>0.81594500000000003</v>
      </c>
      <c r="P87" s="14">
        <f t="shared" si="21"/>
        <v>0</v>
      </c>
      <c r="Q87" s="15">
        <f t="shared" si="20"/>
        <v>0.13599083333333334</v>
      </c>
    </row>
    <row r="88" spans="1:17" s="63" customFormat="1" ht="22.5" customHeight="1" x14ac:dyDescent="0.25">
      <c r="A88" s="31" t="s">
        <v>157</v>
      </c>
      <c r="B88" s="23" t="s">
        <v>158</v>
      </c>
      <c r="C88" s="24">
        <v>2500</v>
      </c>
      <c r="D88" s="24"/>
      <c r="E88" s="24">
        <v>2500</v>
      </c>
      <c r="F88" s="24">
        <v>500</v>
      </c>
      <c r="G88" s="24">
        <v>0</v>
      </c>
      <c r="H88" s="24">
        <v>0</v>
      </c>
      <c r="I88" s="24">
        <v>0</v>
      </c>
      <c r="J88" s="26">
        <f t="shared" si="18"/>
        <v>500</v>
      </c>
      <c r="K88" s="27">
        <f t="shared" si="17"/>
        <v>2500</v>
      </c>
      <c r="L88" s="24">
        <f t="shared" si="22"/>
        <v>2000</v>
      </c>
      <c r="M88" s="24">
        <v>0</v>
      </c>
      <c r="N88" s="24">
        <f t="shared" si="19"/>
        <v>0</v>
      </c>
      <c r="O88" s="28">
        <f t="shared" si="16"/>
        <v>0</v>
      </c>
      <c r="P88" s="14">
        <f t="shared" si="21"/>
        <v>0</v>
      </c>
      <c r="Q88" s="15">
        <f t="shared" si="20"/>
        <v>0</v>
      </c>
    </row>
    <row r="89" spans="1:17" s="63" customFormat="1" ht="22.5" customHeight="1" x14ac:dyDescent="0.25">
      <c r="A89" s="31" t="s">
        <v>159</v>
      </c>
      <c r="B89" s="23" t="s">
        <v>160</v>
      </c>
      <c r="C89" s="24">
        <v>6000</v>
      </c>
      <c r="D89" s="24"/>
      <c r="E89" s="24">
        <v>6000</v>
      </c>
      <c r="F89" s="24">
        <v>2000</v>
      </c>
      <c r="G89" s="24">
        <v>0</v>
      </c>
      <c r="H89" s="24">
        <v>0</v>
      </c>
      <c r="I89" s="24">
        <v>6.42</v>
      </c>
      <c r="J89" s="26">
        <f t="shared" si="18"/>
        <v>1993.58</v>
      </c>
      <c r="K89" s="27">
        <f t="shared" si="17"/>
        <v>5993.58</v>
      </c>
      <c r="L89" s="24">
        <f t="shared" si="22"/>
        <v>4000</v>
      </c>
      <c r="M89" s="24">
        <v>0</v>
      </c>
      <c r="N89" s="24">
        <f t="shared" si="19"/>
        <v>6.42</v>
      </c>
      <c r="O89" s="28">
        <f t="shared" si="16"/>
        <v>3.2100000000000002E-3</v>
      </c>
      <c r="P89" s="14">
        <f t="shared" si="21"/>
        <v>0</v>
      </c>
      <c r="Q89" s="15">
        <f t="shared" si="20"/>
        <v>1.07E-3</v>
      </c>
    </row>
    <row r="90" spans="1:17" s="63" customFormat="1" ht="22.5" customHeight="1" x14ac:dyDescent="0.25">
      <c r="A90" s="31">
        <v>291</v>
      </c>
      <c r="B90" s="23" t="s">
        <v>161</v>
      </c>
      <c r="C90" s="24">
        <v>0</v>
      </c>
      <c r="D90" s="24">
        <v>472</v>
      </c>
      <c r="E90" s="24">
        <v>472</v>
      </c>
      <c r="F90" s="24">
        <v>472</v>
      </c>
      <c r="G90" s="24">
        <v>0</v>
      </c>
      <c r="H90" s="24">
        <v>0</v>
      </c>
      <c r="I90" s="24">
        <v>472</v>
      </c>
      <c r="J90" s="26">
        <f t="shared" si="18"/>
        <v>0</v>
      </c>
      <c r="K90" s="27">
        <f t="shared" si="17"/>
        <v>0</v>
      </c>
      <c r="L90" s="24">
        <f t="shared" si="22"/>
        <v>0</v>
      </c>
      <c r="M90" s="24">
        <v>462</v>
      </c>
      <c r="N90" s="24">
        <f t="shared" si="19"/>
        <v>10</v>
      </c>
      <c r="O90" s="28">
        <v>0</v>
      </c>
      <c r="P90" s="14">
        <v>0</v>
      </c>
      <c r="Q90" s="15">
        <v>0</v>
      </c>
    </row>
    <row r="91" spans="1:17" s="63" customFormat="1" ht="22.5" customHeight="1" x14ac:dyDescent="0.25">
      <c r="A91" s="31">
        <v>293</v>
      </c>
      <c r="B91" s="23" t="s">
        <v>162</v>
      </c>
      <c r="C91" s="24">
        <v>0</v>
      </c>
      <c r="D91" s="24">
        <v>335</v>
      </c>
      <c r="E91" s="24">
        <v>335</v>
      </c>
      <c r="F91" s="24">
        <v>335</v>
      </c>
      <c r="G91" s="24">
        <v>0</v>
      </c>
      <c r="H91" s="24">
        <v>0</v>
      </c>
      <c r="I91" s="24">
        <v>0</v>
      </c>
      <c r="J91" s="26">
        <f t="shared" si="18"/>
        <v>335</v>
      </c>
      <c r="K91" s="27">
        <f t="shared" si="17"/>
        <v>335</v>
      </c>
      <c r="L91" s="24">
        <f t="shared" si="22"/>
        <v>0</v>
      </c>
      <c r="M91" s="24">
        <v>0</v>
      </c>
      <c r="N91" s="24">
        <f t="shared" si="19"/>
        <v>0</v>
      </c>
      <c r="O91" s="28">
        <v>0</v>
      </c>
      <c r="P91" s="14">
        <v>0</v>
      </c>
      <c r="Q91" s="15">
        <v>0</v>
      </c>
    </row>
    <row r="92" spans="1:17" s="63" customFormat="1" ht="22.5" customHeight="1" x14ac:dyDescent="0.25">
      <c r="A92" s="31">
        <v>294</v>
      </c>
      <c r="B92" s="23" t="s">
        <v>191</v>
      </c>
      <c r="C92" s="24">
        <v>0</v>
      </c>
      <c r="D92" s="24">
        <v>3094</v>
      </c>
      <c r="E92" s="24">
        <v>3094</v>
      </c>
      <c r="F92" s="24">
        <v>3094</v>
      </c>
      <c r="G92" s="24">
        <v>0</v>
      </c>
      <c r="H92" s="24">
        <v>0</v>
      </c>
      <c r="I92" s="24">
        <v>0</v>
      </c>
      <c r="J92" s="26">
        <f t="shared" si="18"/>
        <v>3094</v>
      </c>
      <c r="K92" s="27">
        <f t="shared" si="17"/>
        <v>3094</v>
      </c>
      <c r="L92" s="24">
        <f t="shared" si="22"/>
        <v>0</v>
      </c>
      <c r="M92" s="24">
        <v>0</v>
      </c>
      <c r="N92" s="24">
        <f t="shared" si="19"/>
        <v>0</v>
      </c>
      <c r="O92" s="28"/>
      <c r="P92" s="14"/>
      <c r="Q92" s="15"/>
    </row>
    <row r="93" spans="1:17" s="63" customFormat="1" ht="22.5" customHeight="1" x14ac:dyDescent="0.25">
      <c r="A93" s="31">
        <v>295</v>
      </c>
      <c r="B93" s="23" t="s">
        <v>192</v>
      </c>
      <c r="C93" s="24">
        <v>0</v>
      </c>
      <c r="D93" s="24">
        <v>406</v>
      </c>
      <c r="E93" s="24">
        <v>406</v>
      </c>
      <c r="F93" s="24">
        <v>406</v>
      </c>
      <c r="G93" s="24">
        <v>0</v>
      </c>
      <c r="H93" s="24">
        <v>0</v>
      </c>
      <c r="I93" s="24">
        <v>0</v>
      </c>
      <c r="J93" s="26">
        <f t="shared" si="18"/>
        <v>406</v>
      </c>
      <c r="K93" s="27">
        <f t="shared" si="17"/>
        <v>406</v>
      </c>
      <c r="L93" s="24">
        <f t="shared" si="22"/>
        <v>0</v>
      </c>
      <c r="M93" s="24">
        <v>0</v>
      </c>
      <c r="N93" s="24">
        <f t="shared" si="19"/>
        <v>0</v>
      </c>
      <c r="O93" s="28"/>
      <c r="P93" s="14"/>
      <c r="Q93" s="15"/>
    </row>
    <row r="94" spans="1:17" s="63" customFormat="1" ht="22.5" customHeight="1" x14ac:dyDescent="0.25">
      <c r="A94" s="31">
        <v>296</v>
      </c>
      <c r="B94" s="23" t="s">
        <v>163</v>
      </c>
      <c r="C94" s="24">
        <v>0</v>
      </c>
      <c r="D94" s="24">
        <v>26</v>
      </c>
      <c r="E94" s="24">
        <v>26</v>
      </c>
      <c r="F94" s="24">
        <v>26</v>
      </c>
      <c r="G94" s="24">
        <v>0</v>
      </c>
      <c r="H94" s="24">
        <v>0</v>
      </c>
      <c r="I94" s="24">
        <v>25.47</v>
      </c>
      <c r="J94" s="26">
        <f t="shared" si="18"/>
        <v>0.53000000000000114</v>
      </c>
      <c r="K94" s="27">
        <f t="shared" si="17"/>
        <v>0.53000000000000114</v>
      </c>
      <c r="L94" s="24">
        <f t="shared" si="22"/>
        <v>0</v>
      </c>
      <c r="M94" s="24">
        <v>0</v>
      </c>
      <c r="N94" s="24">
        <f t="shared" si="19"/>
        <v>25.47</v>
      </c>
      <c r="O94" s="28">
        <v>0</v>
      </c>
      <c r="P94" s="14">
        <v>0</v>
      </c>
      <c r="Q94" s="15">
        <v>0</v>
      </c>
    </row>
    <row r="95" spans="1:17" s="63" customFormat="1" ht="22.5" customHeight="1" x14ac:dyDescent="0.25">
      <c r="A95" s="31">
        <v>298</v>
      </c>
      <c r="B95" s="23" t="s">
        <v>164</v>
      </c>
      <c r="C95" s="24">
        <v>0</v>
      </c>
      <c r="D95" s="24">
        <v>256</v>
      </c>
      <c r="E95" s="24">
        <v>256</v>
      </c>
      <c r="F95" s="24">
        <v>256</v>
      </c>
      <c r="G95" s="24">
        <v>0</v>
      </c>
      <c r="H95" s="24">
        <v>0</v>
      </c>
      <c r="I95" s="24">
        <v>0</v>
      </c>
      <c r="J95" s="26">
        <f t="shared" si="18"/>
        <v>256</v>
      </c>
      <c r="K95" s="27">
        <f t="shared" si="17"/>
        <v>256</v>
      </c>
      <c r="L95" s="24">
        <f t="shared" si="22"/>
        <v>0</v>
      </c>
      <c r="M95" s="24">
        <v>0</v>
      </c>
      <c r="N95" s="24">
        <f t="shared" si="19"/>
        <v>0</v>
      </c>
      <c r="O95" s="28">
        <v>0</v>
      </c>
      <c r="P95" s="14">
        <v>0</v>
      </c>
      <c r="Q95" s="15">
        <v>0</v>
      </c>
    </row>
    <row r="96" spans="1:17" s="63" customFormat="1" ht="22.5" customHeight="1" x14ac:dyDescent="0.25">
      <c r="A96" s="59"/>
      <c r="B96" s="60" t="s">
        <v>165</v>
      </c>
      <c r="C96" s="61">
        <f>SUM(C97:C103)</f>
        <v>77900</v>
      </c>
      <c r="D96" s="61">
        <f>SUM(D97:D105)</f>
        <v>15983</v>
      </c>
      <c r="E96" s="61">
        <f>SUM(E97:E105)</f>
        <v>93883</v>
      </c>
      <c r="F96" s="61">
        <f>SUM(F97:F105)</f>
        <v>48083</v>
      </c>
      <c r="G96" s="61">
        <v>0</v>
      </c>
      <c r="H96" s="61">
        <f>SUM(H97:H105)</f>
        <v>0</v>
      </c>
      <c r="I96" s="61">
        <f>SUM(I97:I105)</f>
        <v>1361.34</v>
      </c>
      <c r="J96" s="61">
        <f>SUM(F96-I96)</f>
        <v>46721.66</v>
      </c>
      <c r="K96" s="61">
        <f>SUM(E96-G96-I96)</f>
        <v>92521.66</v>
      </c>
      <c r="L96" s="61">
        <f t="shared" si="22"/>
        <v>45800</v>
      </c>
      <c r="M96" s="61">
        <f>SUM(M97:M105)</f>
        <v>0</v>
      </c>
      <c r="N96" s="61">
        <f>SUM(I96-M96)</f>
        <v>1361.34</v>
      </c>
      <c r="O96" s="21">
        <f t="shared" si="16"/>
        <v>2.8312293326123575E-2</v>
      </c>
      <c r="P96" s="42">
        <f>SUM(H96/E96)</f>
        <v>0</v>
      </c>
      <c r="Q96" s="15">
        <f t="shared" ref="Q96:Q103" si="23">SUM(I96/F96*100%)</f>
        <v>2.8312293326123575E-2</v>
      </c>
    </row>
    <row r="97" spans="1:17" s="63" customFormat="1" ht="22.5" customHeight="1" x14ac:dyDescent="0.25">
      <c r="A97" s="22" t="s">
        <v>166</v>
      </c>
      <c r="B97" s="64" t="s">
        <v>167</v>
      </c>
      <c r="C97" s="24">
        <v>15000</v>
      </c>
      <c r="D97" s="24">
        <v>-5000</v>
      </c>
      <c r="E97" s="24">
        <v>10000</v>
      </c>
      <c r="F97" s="24">
        <v>0</v>
      </c>
      <c r="G97" s="24">
        <v>0</v>
      </c>
      <c r="H97" s="24">
        <v>0</v>
      </c>
      <c r="I97" s="24">
        <v>0</v>
      </c>
      <c r="J97" s="26">
        <f>F97-I97-G97</f>
        <v>0</v>
      </c>
      <c r="K97" s="27">
        <f t="shared" ref="K97:K105" si="24">SUM(E97-H97-I97)</f>
        <v>10000</v>
      </c>
      <c r="L97" s="24">
        <f t="shared" si="22"/>
        <v>10000</v>
      </c>
      <c r="M97" s="24"/>
      <c r="N97" s="24">
        <f t="shared" ref="N97:N111" si="25">SUM(I97-M97)</f>
        <v>0</v>
      </c>
      <c r="O97" s="28" t="e">
        <f t="shared" si="16"/>
        <v>#DIV/0!</v>
      </c>
      <c r="P97" s="14">
        <f>SUM(H97/E97)</f>
        <v>0</v>
      </c>
      <c r="Q97" s="65" t="e">
        <f t="shared" si="23"/>
        <v>#DIV/0!</v>
      </c>
    </row>
    <row r="98" spans="1:17" s="63" customFormat="1" ht="22.5" customHeight="1" x14ac:dyDescent="0.25">
      <c r="A98" s="22">
        <v>314</v>
      </c>
      <c r="B98" s="64" t="s">
        <v>168</v>
      </c>
      <c r="C98" s="24">
        <v>26000</v>
      </c>
      <c r="D98" s="24"/>
      <c r="E98" s="24">
        <v>26000</v>
      </c>
      <c r="F98" s="24">
        <v>13000</v>
      </c>
      <c r="G98" s="24">
        <v>0</v>
      </c>
      <c r="H98" s="24">
        <v>0</v>
      </c>
      <c r="I98" s="24">
        <v>0</v>
      </c>
      <c r="J98" s="26">
        <f t="shared" ref="J98:J104" si="26">F98-I98-G98</f>
        <v>13000</v>
      </c>
      <c r="K98" s="27">
        <f t="shared" si="24"/>
        <v>26000</v>
      </c>
      <c r="L98" s="24">
        <f t="shared" si="22"/>
        <v>13000</v>
      </c>
      <c r="M98" s="24">
        <v>0</v>
      </c>
      <c r="N98" s="24">
        <f t="shared" si="25"/>
        <v>0</v>
      </c>
      <c r="O98" s="28">
        <f t="shared" si="16"/>
        <v>0</v>
      </c>
      <c r="P98" s="14">
        <f t="shared" ref="P98:P103" si="27">SUM(H98/E98)</f>
        <v>0</v>
      </c>
      <c r="Q98" s="65">
        <f t="shared" si="23"/>
        <v>0</v>
      </c>
    </row>
    <row r="99" spans="1:17" s="63" customFormat="1" ht="22.5" customHeight="1" x14ac:dyDescent="0.25">
      <c r="A99" s="22">
        <v>320</v>
      </c>
      <c r="B99" s="64" t="s">
        <v>169</v>
      </c>
      <c r="C99" s="24">
        <v>400</v>
      </c>
      <c r="D99" s="24"/>
      <c r="E99" s="24">
        <v>400</v>
      </c>
      <c r="F99" s="24">
        <v>100</v>
      </c>
      <c r="G99" s="24">
        <v>0</v>
      </c>
      <c r="H99" s="24">
        <v>0</v>
      </c>
      <c r="I99" s="24">
        <v>0</v>
      </c>
      <c r="J99" s="26">
        <f t="shared" si="26"/>
        <v>100</v>
      </c>
      <c r="K99" s="27">
        <f t="shared" si="24"/>
        <v>400</v>
      </c>
      <c r="L99" s="24">
        <f t="shared" si="22"/>
        <v>300</v>
      </c>
      <c r="M99" s="24">
        <v>0</v>
      </c>
      <c r="N99" s="24">
        <f t="shared" si="25"/>
        <v>0</v>
      </c>
      <c r="O99" s="28">
        <f t="shared" si="16"/>
        <v>0</v>
      </c>
      <c r="P99" s="14">
        <f t="shared" si="27"/>
        <v>0</v>
      </c>
      <c r="Q99" s="65">
        <f t="shared" si="23"/>
        <v>0</v>
      </c>
    </row>
    <row r="100" spans="1:17" s="63" customFormat="1" ht="22.5" customHeight="1" x14ac:dyDescent="0.25">
      <c r="A100" s="22" t="s">
        <v>170</v>
      </c>
      <c r="B100" s="64" t="s">
        <v>171</v>
      </c>
      <c r="C100" s="24">
        <v>2000</v>
      </c>
      <c r="D100" s="24"/>
      <c r="E100" s="24">
        <v>2000</v>
      </c>
      <c r="F100" s="24">
        <v>500</v>
      </c>
      <c r="G100" s="24">
        <v>0</v>
      </c>
      <c r="H100" s="24">
        <v>0</v>
      </c>
      <c r="I100" s="24">
        <v>0</v>
      </c>
      <c r="J100" s="26">
        <f t="shared" si="26"/>
        <v>500</v>
      </c>
      <c r="K100" s="27">
        <f t="shared" si="24"/>
        <v>2000</v>
      </c>
      <c r="L100" s="24">
        <f t="shared" si="22"/>
        <v>1500</v>
      </c>
      <c r="M100" s="24">
        <v>0</v>
      </c>
      <c r="N100" s="24">
        <f t="shared" si="25"/>
        <v>0</v>
      </c>
      <c r="O100" s="28">
        <f t="shared" si="16"/>
        <v>0</v>
      </c>
      <c r="P100" s="14">
        <f t="shared" si="27"/>
        <v>0</v>
      </c>
      <c r="Q100" s="65">
        <f t="shared" si="23"/>
        <v>0</v>
      </c>
    </row>
    <row r="101" spans="1:17" s="63" customFormat="1" ht="22.5" customHeight="1" x14ac:dyDescent="0.25">
      <c r="A101" s="22" t="s">
        <v>172</v>
      </c>
      <c r="B101" s="64" t="s">
        <v>173</v>
      </c>
      <c r="C101" s="24">
        <v>7000</v>
      </c>
      <c r="D101" s="24"/>
      <c r="E101" s="24">
        <v>7000</v>
      </c>
      <c r="F101" s="24">
        <v>2000</v>
      </c>
      <c r="G101" s="24">
        <v>0</v>
      </c>
      <c r="H101" s="24">
        <v>0</v>
      </c>
      <c r="I101" s="24">
        <v>0</v>
      </c>
      <c r="J101" s="26">
        <f t="shared" si="26"/>
        <v>2000</v>
      </c>
      <c r="K101" s="27">
        <f t="shared" si="24"/>
        <v>7000</v>
      </c>
      <c r="L101" s="24">
        <f t="shared" si="22"/>
        <v>5000</v>
      </c>
      <c r="M101" s="24">
        <v>0</v>
      </c>
      <c r="N101" s="24">
        <f t="shared" si="25"/>
        <v>0</v>
      </c>
      <c r="O101" s="28">
        <f t="shared" si="16"/>
        <v>0</v>
      </c>
      <c r="P101" s="14">
        <f t="shared" si="27"/>
        <v>0</v>
      </c>
      <c r="Q101" s="65">
        <f t="shared" si="23"/>
        <v>0</v>
      </c>
    </row>
    <row r="102" spans="1:17" s="63" customFormat="1" ht="22.5" customHeight="1" x14ac:dyDescent="0.25">
      <c r="A102" s="22" t="s">
        <v>174</v>
      </c>
      <c r="B102" s="64" t="s">
        <v>165</v>
      </c>
      <c r="C102" s="24">
        <v>7500</v>
      </c>
      <c r="D102" s="24"/>
      <c r="E102" s="24">
        <v>7500</v>
      </c>
      <c r="F102" s="24">
        <v>1500</v>
      </c>
      <c r="G102" s="24">
        <v>0</v>
      </c>
      <c r="H102" s="24">
        <v>0</v>
      </c>
      <c r="I102" s="24">
        <v>404.46</v>
      </c>
      <c r="J102" s="26">
        <f t="shared" si="26"/>
        <v>1095.54</v>
      </c>
      <c r="K102" s="27">
        <f t="shared" si="24"/>
        <v>7095.54</v>
      </c>
      <c r="L102" s="24">
        <f t="shared" si="22"/>
        <v>6000</v>
      </c>
      <c r="M102" s="24">
        <v>0</v>
      </c>
      <c r="N102" s="24">
        <f t="shared" si="25"/>
        <v>404.46</v>
      </c>
      <c r="O102" s="28">
        <f t="shared" si="16"/>
        <v>0.26963999999999999</v>
      </c>
      <c r="P102" s="14">
        <f t="shared" si="27"/>
        <v>0</v>
      </c>
      <c r="Q102" s="65">
        <f t="shared" si="23"/>
        <v>0.26963999999999999</v>
      </c>
    </row>
    <row r="103" spans="1:17" s="63" customFormat="1" ht="22.5" customHeight="1" x14ac:dyDescent="0.25">
      <c r="A103" s="22">
        <v>380</v>
      </c>
      <c r="B103" s="64" t="s">
        <v>175</v>
      </c>
      <c r="C103" s="24">
        <v>20000</v>
      </c>
      <c r="D103" s="55"/>
      <c r="E103" s="24">
        <v>20000</v>
      </c>
      <c r="F103" s="24">
        <v>10000</v>
      </c>
      <c r="G103" s="24">
        <v>0</v>
      </c>
      <c r="H103" s="24">
        <v>0</v>
      </c>
      <c r="I103" s="24">
        <v>956.88</v>
      </c>
      <c r="J103" s="26">
        <f t="shared" si="26"/>
        <v>9043.1200000000008</v>
      </c>
      <c r="K103" s="27">
        <f t="shared" si="24"/>
        <v>19043.12</v>
      </c>
      <c r="L103" s="24">
        <f t="shared" si="22"/>
        <v>10000</v>
      </c>
      <c r="M103" s="24">
        <v>0</v>
      </c>
      <c r="N103" s="24">
        <f t="shared" si="25"/>
        <v>956.88</v>
      </c>
      <c r="O103" s="28">
        <f t="shared" si="16"/>
        <v>9.5687999999999995E-2</v>
      </c>
      <c r="P103" s="14">
        <f t="shared" si="27"/>
        <v>0</v>
      </c>
      <c r="Q103" s="65">
        <f t="shared" si="23"/>
        <v>9.5687999999999995E-2</v>
      </c>
    </row>
    <row r="104" spans="1:17" s="63" customFormat="1" ht="22.5" customHeight="1" x14ac:dyDescent="0.25">
      <c r="A104" s="22">
        <v>392</v>
      </c>
      <c r="B104" s="64" t="s">
        <v>193</v>
      </c>
      <c r="C104" s="24">
        <v>0</v>
      </c>
      <c r="D104" s="55">
        <v>18982</v>
      </c>
      <c r="E104" s="24">
        <v>18982</v>
      </c>
      <c r="F104" s="24">
        <v>18982</v>
      </c>
      <c r="G104" s="24">
        <v>0</v>
      </c>
      <c r="H104" s="24">
        <v>0</v>
      </c>
      <c r="I104" s="24">
        <v>0</v>
      </c>
      <c r="J104" s="26">
        <f t="shared" si="26"/>
        <v>18982</v>
      </c>
      <c r="K104" s="27">
        <f t="shared" si="24"/>
        <v>18982</v>
      </c>
      <c r="L104" s="24">
        <f t="shared" si="22"/>
        <v>0</v>
      </c>
      <c r="M104" s="24">
        <v>0</v>
      </c>
      <c r="N104" s="24">
        <f t="shared" si="25"/>
        <v>0</v>
      </c>
      <c r="O104" s="28"/>
      <c r="P104" s="14"/>
      <c r="Q104" s="65"/>
    </row>
    <row r="105" spans="1:17" s="63" customFormat="1" ht="22.5" customHeight="1" x14ac:dyDescent="0.25">
      <c r="A105" s="22">
        <v>396</v>
      </c>
      <c r="B105" s="64" t="s">
        <v>176</v>
      </c>
      <c r="C105" s="24">
        <v>0</v>
      </c>
      <c r="D105" s="55">
        <v>2001</v>
      </c>
      <c r="E105" s="24">
        <v>2001</v>
      </c>
      <c r="F105" s="24">
        <v>2001</v>
      </c>
      <c r="G105" s="24">
        <v>0</v>
      </c>
      <c r="H105" s="24">
        <v>0</v>
      </c>
      <c r="I105" s="24">
        <v>0</v>
      </c>
      <c r="J105" s="26">
        <f>F105-H105-I105</f>
        <v>2001</v>
      </c>
      <c r="K105" s="27">
        <f t="shared" si="24"/>
        <v>2001</v>
      </c>
      <c r="L105" s="24">
        <f t="shared" si="22"/>
        <v>0</v>
      </c>
      <c r="M105" s="24">
        <v>0</v>
      </c>
      <c r="N105" s="24">
        <f t="shared" si="25"/>
        <v>0</v>
      </c>
      <c r="O105" s="28">
        <v>0</v>
      </c>
      <c r="P105" s="14">
        <v>0</v>
      </c>
      <c r="Q105" s="65">
        <v>0</v>
      </c>
    </row>
    <row r="106" spans="1:17" s="63" customFormat="1" ht="22.5" customHeight="1" x14ac:dyDescent="0.25">
      <c r="A106" s="59"/>
      <c r="B106" s="60" t="s">
        <v>177</v>
      </c>
      <c r="C106" s="61">
        <f>SUM(C107:C111)</f>
        <v>176700</v>
      </c>
      <c r="D106" s="61">
        <f>SUM(D107)</f>
        <v>-1425</v>
      </c>
      <c r="E106" s="61">
        <f>SUM(E107:E111)</f>
        <v>145557</v>
      </c>
      <c r="F106" s="61">
        <f>SUM(F107:F111)</f>
        <v>57207</v>
      </c>
      <c r="G106" s="61">
        <v>0</v>
      </c>
      <c r="H106" s="61">
        <f>SUM(H107:H111)</f>
        <v>0</v>
      </c>
      <c r="I106" s="66">
        <f>SUM(I107:I111)</f>
        <v>1441.3000000000002</v>
      </c>
      <c r="J106" s="61">
        <f>SUM(F106-I106)</f>
        <v>55765.7</v>
      </c>
      <c r="K106" s="61">
        <f>SUM(E106-G106-I106)</f>
        <v>144115.70000000001</v>
      </c>
      <c r="L106" s="61">
        <f t="shared" ref="L106:L111" si="28">SUM(E106-F106)</f>
        <v>88350</v>
      </c>
      <c r="M106" s="61">
        <f>SUM(M107:M111)</f>
        <v>0</v>
      </c>
      <c r="N106" s="61">
        <f>SUM(I106-M106)</f>
        <v>1441.3000000000002</v>
      </c>
      <c r="O106" s="21">
        <f t="shared" si="16"/>
        <v>2.5194469208313672E-2</v>
      </c>
      <c r="P106" s="42">
        <f>SUM(H106/E106)</f>
        <v>0</v>
      </c>
      <c r="Q106" s="15">
        <f>SUM(I106/F106*100%)</f>
        <v>2.5194469208313672E-2</v>
      </c>
    </row>
    <row r="107" spans="1:17" ht="22.5" customHeight="1" x14ac:dyDescent="0.25">
      <c r="A107" s="31" t="s">
        <v>178</v>
      </c>
      <c r="B107" s="23" t="s">
        <v>179</v>
      </c>
      <c r="C107" s="24">
        <v>15000</v>
      </c>
      <c r="D107" s="24">
        <v>-1425</v>
      </c>
      <c r="E107" s="24">
        <v>13575</v>
      </c>
      <c r="F107" s="24">
        <v>6075</v>
      </c>
      <c r="G107" s="24">
        <v>0</v>
      </c>
      <c r="H107" s="24">
        <v>0</v>
      </c>
      <c r="I107" s="24">
        <v>1408.63</v>
      </c>
      <c r="J107" s="26">
        <f>F107-I107-G107</f>
        <v>4666.37</v>
      </c>
      <c r="K107" s="27">
        <f>SUM(E107-H107-I107)</f>
        <v>12166.369999999999</v>
      </c>
      <c r="L107" s="24">
        <f t="shared" si="28"/>
        <v>7500</v>
      </c>
      <c r="M107" s="24">
        <v>0</v>
      </c>
      <c r="N107" s="24">
        <f t="shared" si="25"/>
        <v>1408.63</v>
      </c>
      <c r="O107" s="28">
        <f t="shared" si="16"/>
        <v>0.2318732510288066</v>
      </c>
      <c r="P107" s="42">
        <f>SUM(H107/E107)</f>
        <v>0</v>
      </c>
      <c r="Q107" s="65">
        <f>SUM(I107/F107*100%)</f>
        <v>0.2318732510288066</v>
      </c>
    </row>
    <row r="108" spans="1:17" ht="22.5" customHeight="1" x14ac:dyDescent="0.25">
      <c r="A108" s="31" t="s">
        <v>180</v>
      </c>
      <c r="B108" s="23" t="s">
        <v>181</v>
      </c>
      <c r="C108" s="24">
        <v>10000</v>
      </c>
      <c r="D108" s="24"/>
      <c r="E108" s="24">
        <v>10000</v>
      </c>
      <c r="F108" s="24">
        <v>5000</v>
      </c>
      <c r="G108" s="24">
        <v>0</v>
      </c>
      <c r="H108" s="24">
        <v>0</v>
      </c>
      <c r="I108" s="24">
        <v>0</v>
      </c>
      <c r="J108" s="26">
        <f>F108-I108-G108</f>
        <v>5000</v>
      </c>
      <c r="K108" s="27">
        <f>SUM(E108-H108-I108)</f>
        <v>10000</v>
      </c>
      <c r="L108" s="24">
        <f t="shared" si="28"/>
        <v>5000</v>
      </c>
      <c r="M108" s="24">
        <v>0</v>
      </c>
      <c r="N108" s="24">
        <f t="shared" si="25"/>
        <v>0</v>
      </c>
      <c r="O108" s="28">
        <f t="shared" si="16"/>
        <v>0</v>
      </c>
      <c r="P108" s="42">
        <f>SUM(H108/E108)</f>
        <v>0</v>
      </c>
      <c r="Q108" s="65">
        <f>SUM(I108/F108*100%)</f>
        <v>0</v>
      </c>
    </row>
    <row r="109" spans="1:17" x14ac:dyDescent="0.25">
      <c r="A109" s="31">
        <v>641</v>
      </c>
      <c r="B109" s="23" t="s">
        <v>182</v>
      </c>
      <c r="C109" s="24">
        <v>21700</v>
      </c>
      <c r="D109" s="24"/>
      <c r="E109" s="24">
        <v>21700</v>
      </c>
      <c r="F109" s="24">
        <v>10850</v>
      </c>
      <c r="G109" s="24">
        <v>0</v>
      </c>
      <c r="H109" s="24">
        <v>0</v>
      </c>
      <c r="I109" s="24">
        <v>0</v>
      </c>
      <c r="J109" s="26">
        <f>F109-I109-G109</f>
        <v>10850</v>
      </c>
      <c r="K109" s="27">
        <f>SUM(E109-H109-I109)</f>
        <v>21700</v>
      </c>
      <c r="L109" s="24">
        <f t="shared" si="28"/>
        <v>10850</v>
      </c>
      <c r="M109" s="24">
        <v>0</v>
      </c>
      <c r="N109" s="61">
        <f t="shared" si="25"/>
        <v>0</v>
      </c>
      <c r="O109" s="28">
        <f t="shared" si="16"/>
        <v>0</v>
      </c>
      <c r="P109" s="42">
        <f>SUM(H109/E109)</f>
        <v>0</v>
      </c>
      <c r="Q109" s="65">
        <f>SUM(I109/F109*100%)</f>
        <v>0</v>
      </c>
    </row>
    <row r="110" spans="1:17" x14ac:dyDescent="0.25">
      <c r="A110" s="67">
        <v>669</v>
      </c>
      <c r="B110" s="68" t="s">
        <v>183</v>
      </c>
      <c r="C110" s="32">
        <v>130000</v>
      </c>
      <c r="D110" s="69">
        <v>-30000</v>
      </c>
      <c r="E110" s="32">
        <v>100000</v>
      </c>
      <c r="F110" s="32">
        <v>35000</v>
      </c>
      <c r="G110" s="69">
        <v>0</v>
      </c>
      <c r="H110" s="69">
        <v>0</v>
      </c>
      <c r="I110" s="24">
        <v>0</v>
      </c>
      <c r="J110" s="26">
        <f>F110-I110-G110</f>
        <v>35000</v>
      </c>
      <c r="K110" s="27">
        <f>SUM(E110-H110-I110)</f>
        <v>100000</v>
      </c>
      <c r="L110" s="24">
        <f t="shared" si="28"/>
        <v>65000</v>
      </c>
      <c r="M110" s="24">
        <v>0</v>
      </c>
      <c r="N110" s="61">
        <f>SUM(I110-M110)</f>
        <v>0</v>
      </c>
      <c r="O110" s="70">
        <f>SUM(I110/F110*100%)</f>
        <v>0</v>
      </c>
      <c r="P110" s="42">
        <f>SUM(H110/E110)</f>
        <v>0</v>
      </c>
      <c r="Q110" s="65">
        <f>SUM(I110/F110*100%)</f>
        <v>0</v>
      </c>
    </row>
    <row r="111" spans="1:17" ht="16.5" thickBot="1" x14ac:dyDescent="0.3">
      <c r="A111" s="71">
        <v>693</v>
      </c>
      <c r="B111" s="72" t="s">
        <v>184</v>
      </c>
      <c r="C111" s="73">
        <v>0</v>
      </c>
      <c r="D111" s="74">
        <v>282</v>
      </c>
      <c r="E111" s="73">
        <v>282</v>
      </c>
      <c r="F111" s="73">
        <v>282</v>
      </c>
      <c r="G111" s="74">
        <v>0</v>
      </c>
      <c r="H111" s="74">
        <v>0</v>
      </c>
      <c r="I111" s="75">
        <v>32.67</v>
      </c>
      <c r="J111" s="76">
        <f>F111-I111-G111</f>
        <v>249.32999999999998</v>
      </c>
      <c r="K111" s="77">
        <f>SUM(E111-H111-I111)</f>
        <v>249.32999999999998</v>
      </c>
      <c r="L111" s="75">
        <f t="shared" si="28"/>
        <v>0</v>
      </c>
      <c r="M111" s="75">
        <v>0</v>
      </c>
      <c r="N111" s="78">
        <f t="shared" si="25"/>
        <v>32.67</v>
      </c>
      <c r="O111" s="79">
        <v>0</v>
      </c>
      <c r="P111" s="80">
        <v>0</v>
      </c>
      <c r="Q111" s="81">
        <v>0</v>
      </c>
    </row>
    <row r="112" spans="1:17" ht="18.75" x14ac:dyDescent="0.3">
      <c r="A112" s="82" t="s">
        <v>185</v>
      </c>
      <c r="B112" s="83"/>
      <c r="C112" s="84"/>
      <c r="D112" s="84"/>
      <c r="E112" s="84"/>
      <c r="F112" s="84"/>
      <c r="G112" s="84"/>
      <c r="H112" s="84"/>
      <c r="I112" s="84"/>
      <c r="J112" s="84"/>
      <c r="K112" s="85"/>
      <c r="L112" s="84"/>
      <c r="M112" s="85"/>
      <c r="N112" s="84"/>
      <c r="O112" s="84"/>
      <c r="P112" s="84"/>
      <c r="Q112" s="86"/>
    </row>
    <row r="113" spans="1:1" x14ac:dyDescent="0.25">
      <c r="A113" s="82" t="s">
        <v>186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2019-03-11T11:48:02Z</cp:lastPrinted>
  <dcterms:created xsi:type="dcterms:W3CDTF">2019-02-01T19:11:18Z</dcterms:created>
  <dcterms:modified xsi:type="dcterms:W3CDTF">2019-03-11T11:48:07Z</dcterms:modified>
</cp:coreProperties>
</file>