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9\07. Julio\TRANSPARENCIA\PRESUPUESTO\"/>
    </mc:Choice>
  </mc:AlternateContent>
  <bookViews>
    <workbookView xWindow="120" yWindow="30" windowWidth="23715" windowHeight="100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Hoja1!$A$1:$Q$111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N111" i="1" l="1"/>
  <c r="L111" i="1"/>
  <c r="K111" i="1"/>
  <c r="Q110" i="1"/>
  <c r="P110" i="1"/>
  <c r="O110" i="1"/>
  <c r="N110" i="1"/>
  <c r="L110" i="1"/>
  <c r="K110" i="1"/>
  <c r="Q109" i="1"/>
  <c r="P109" i="1"/>
  <c r="O109" i="1"/>
  <c r="N109" i="1"/>
  <c r="L109" i="1"/>
  <c r="K109" i="1"/>
  <c r="Q108" i="1"/>
  <c r="P108" i="1"/>
  <c r="O108" i="1"/>
  <c r="N108" i="1"/>
  <c r="L108" i="1"/>
  <c r="K108" i="1"/>
  <c r="Q107" i="1"/>
  <c r="P107" i="1"/>
  <c r="O107" i="1"/>
  <c r="N107" i="1"/>
  <c r="L107" i="1"/>
  <c r="K107" i="1"/>
  <c r="M106" i="1"/>
  <c r="N106" i="1" s="1"/>
  <c r="I106" i="1"/>
  <c r="Q106" i="1" s="1"/>
  <c r="H106" i="1"/>
  <c r="P106" i="1" s="1"/>
  <c r="F106" i="1"/>
  <c r="J106" i="1" s="1"/>
  <c r="E106" i="1"/>
  <c r="L106" i="1" s="1"/>
  <c r="D106" i="1"/>
  <c r="C106" i="1"/>
  <c r="N105" i="1"/>
  <c r="L105" i="1"/>
  <c r="K105" i="1"/>
  <c r="Q104" i="1"/>
  <c r="P104" i="1"/>
  <c r="O104" i="1"/>
  <c r="N104" i="1"/>
  <c r="L104" i="1"/>
  <c r="K104" i="1"/>
  <c r="Q103" i="1"/>
  <c r="P103" i="1"/>
  <c r="O103" i="1"/>
  <c r="N103" i="1"/>
  <c r="L103" i="1"/>
  <c r="K103" i="1"/>
  <c r="Q102" i="1"/>
  <c r="P102" i="1"/>
  <c r="O102" i="1"/>
  <c r="N102" i="1"/>
  <c r="L102" i="1"/>
  <c r="K102" i="1"/>
  <c r="Q101" i="1"/>
  <c r="P101" i="1"/>
  <c r="O101" i="1"/>
  <c r="N101" i="1"/>
  <c r="L101" i="1"/>
  <c r="K101" i="1"/>
  <c r="Q100" i="1"/>
  <c r="P100" i="1"/>
  <c r="O100" i="1"/>
  <c r="N100" i="1"/>
  <c r="L100" i="1"/>
  <c r="K100" i="1"/>
  <c r="N99" i="1"/>
  <c r="L99" i="1"/>
  <c r="K99" i="1"/>
  <c r="N98" i="1"/>
  <c r="L98" i="1"/>
  <c r="K98" i="1"/>
  <c r="N97" i="1"/>
  <c r="L97" i="1"/>
  <c r="K97" i="1"/>
  <c r="M96" i="1"/>
  <c r="N96" i="1" s="1"/>
  <c r="I96" i="1"/>
  <c r="Q96" i="1" s="1"/>
  <c r="H96" i="1"/>
  <c r="P96" i="1" s="1"/>
  <c r="F96" i="1"/>
  <c r="O96" i="1" s="1"/>
  <c r="E96" i="1"/>
  <c r="L96" i="1" s="1"/>
  <c r="D96" i="1"/>
  <c r="C96" i="1"/>
  <c r="N95" i="1"/>
  <c r="L95" i="1"/>
  <c r="K95" i="1"/>
  <c r="N94" i="1"/>
  <c r="L94" i="1"/>
  <c r="K94" i="1"/>
  <c r="N93" i="1"/>
  <c r="L93" i="1"/>
  <c r="K93" i="1"/>
  <c r="N92" i="1"/>
  <c r="L92" i="1"/>
  <c r="K92" i="1"/>
  <c r="N91" i="1"/>
  <c r="L91" i="1"/>
  <c r="K91" i="1"/>
  <c r="N90" i="1"/>
  <c r="L90" i="1"/>
  <c r="K90" i="1"/>
  <c r="Q89" i="1"/>
  <c r="P89" i="1"/>
  <c r="O89" i="1"/>
  <c r="N89" i="1"/>
  <c r="L89" i="1"/>
  <c r="K89" i="1"/>
  <c r="Q88" i="1"/>
  <c r="P88" i="1"/>
  <c r="O88" i="1"/>
  <c r="N88" i="1"/>
  <c r="L88" i="1"/>
  <c r="K88" i="1"/>
  <c r="Q87" i="1"/>
  <c r="P87" i="1"/>
  <c r="O87" i="1"/>
  <c r="N87" i="1"/>
  <c r="L87" i="1"/>
  <c r="K87" i="1"/>
  <c r="Q86" i="1"/>
  <c r="P86" i="1"/>
  <c r="O86" i="1"/>
  <c r="N86" i="1"/>
  <c r="L86" i="1"/>
  <c r="K86" i="1"/>
  <c r="Q85" i="1"/>
  <c r="P85" i="1"/>
  <c r="O85" i="1"/>
  <c r="N85" i="1"/>
  <c r="L85" i="1"/>
  <c r="K85" i="1"/>
  <c r="Q84" i="1"/>
  <c r="P84" i="1"/>
  <c r="O84" i="1"/>
  <c r="N84" i="1"/>
  <c r="L84" i="1"/>
  <c r="K84" i="1"/>
  <c r="Q83" i="1"/>
  <c r="P83" i="1"/>
  <c r="O83" i="1"/>
  <c r="N83" i="1"/>
  <c r="L83" i="1"/>
  <c r="K83" i="1"/>
  <c r="N82" i="1"/>
  <c r="L82" i="1"/>
  <c r="K82" i="1"/>
  <c r="Q81" i="1"/>
  <c r="P81" i="1"/>
  <c r="O81" i="1"/>
  <c r="N81" i="1"/>
  <c r="L81" i="1"/>
  <c r="K81" i="1"/>
  <c r="Q80" i="1"/>
  <c r="P80" i="1"/>
  <c r="O80" i="1"/>
  <c r="N80" i="1"/>
  <c r="L80" i="1"/>
  <c r="K80" i="1"/>
  <c r="N79" i="1"/>
  <c r="L79" i="1"/>
  <c r="K79" i="1"/>
  <c r="Q78" i="1"/>
  <c r="P78" i="1"/>
  <c r="O78" i="1"/>
  <c r="N78" i="1"/>
  <c r="L78" i="1"/>
  <c r="K78" i="1"/>
  <c r="Q77" i="1"/>
  <c r="P77" i="1"/>
  <c r="O77" i="1"/>
  <c r="N77" i="1"/>
  <c r="L77" i="1"/>
  <c r="K77" i="1"/>
  <c r="Q76" i="1"/>
  <c r="P76" i="1"/>
  <c r="O76" i="1"/>
  <c r="N76" i="1"/>
  <c r="L76" i="1"/>
  <c r="K76" i="1"/>
  <c r="Q75" i="1"/>
  <c r="P75" i="1"/>
  <c r="O75" i="1"/>
  <c r="N75" i="1"/>
  <c r="L75" i="1"/>
  <c r="K75" i="1"/>
  <c r="Q74" i="1"/>
  <c r="P74" i="1"/>
  <c r="O74" i="1"/>
  <c r="N74" i="1"/>
  <c r="L74" i="1"/>
  <c r="K74" i="1"/>
  <c r="Q73" i="1"/>
  <c r="P73" i="1"/>
  <c r="O73" i="1"/>
  <c r="N73" i="1"/>
  <c r="L73" i="1"/>
  <c r="K73" i="1"/>
  <c r="Q72" i="1"/>
  <c r="P72" i="1"/>
  <c r="O72" i="1"/>
  <c r="N72" i="1"/>
  <c r="L72" i="1"/>
  <c r="K72" i="1"/>
  <c r="Q71" i="1"/>
  <c r="P71" i="1"/>
  <c r="O71" i="1"/>
  <c r="N71" i="1"/>
  <c r="L71" i="1"/>
  <c r="K71" i="1"/>
  <c r="Q70" i="1"/>
  <c r="P70" i="1"/>
  <c r="O70" i="1"/>
  <c r="N70" i="1"/>
  <c r="L70" i="1"/>
  <c r="K70" i="1"/>
  <c r="Q69" i="1"/>
  <c r="P69" i="1"/>
  <c r="O69" i="1"/>
  <c r="N69" i="1"/>
  <c r="L69" i="1"/>
  <c r="K69" i="1"/>
  <c r="Q68" i="1"/>
  <c r="P68" i="1"/>
  <c r="O68" i="1"/>
  <c r="N68" i="1"/>
  <c r="L68" i="1"/>
  <c r="K68" i="1"/>
  <c r="Q67" i="1"/>
  <c r="P67" i="1"/>
  <c r="O67" i="1"/>
  <c r="N67" i="1"/>
  <c r="L67" i="1"/>
  <c r="K67" i="1"/>
  <c r="Q66" i="1"/>
  <c r="P66" i="1"/>
  <c r="O66" i="1"/>
  <c r="N66" i="1"/>
  <c r="L66" i="1"/>
  <c r="K66" i="1"/>
  <c r="Q65" i="1"/>
  <c r="P65" i="1"/>
  <c r="O65" i="1"/>
  <c r="N65" i="1"/>
  <c r="L65" i="1"/>
  <c r="K65" i="1"/>
  <c r="N64" i="1"/>
  <c r="L64" i="1"/>
  <c r="K64" i="1"/>
  <c r="N63" i="1"/>
  <c r="L63" i="1"/>
  <c r="K63" i="1"/>
  <c r="Q62" i="1"/>
  <c r="P62" i="1"/>
  <c r="O62" i="1"/>
  <c r="N62" i="1"/>
  <c r="L62" i="1"/>
  <c r="K62" i="1"/>
  <c r="Q61" i="1"/>
  <c r="P61" i="1"/>
  <c r="O61" i="1"/>
  <c r="N61" i="1"/>
  <c r="L61" i="1"/>
  <c r="K61" i="1"/>
  <c r="O60" i="1"/>
  <c r="M60" i="1"/>
  <c r="I60" i="1"/>
  <c r="H60" i="1"/>
  <c r="F60" i="1"/>
  <c r="F7" i="1" s="1"/>
  <c r="E60" i="1"/>
  <c r="L60" i="1" s="1"/>
  <c r="D60" i="1"/>
  <c r="C60" i="1"/>
  <c r="N59" i="1"/>
  <c r="L59" i="1"/>
  <c r="K59" i="1"/>
  <c r="N58" i="1"/>
  <c r="L58" i="1"/>
  <c r="K58" i="1"/>
  <c r="N57" i="1"/>
  <c r="L57" i="1"/>
  <c r="K57" i="1"/>
  <c r="N56" i="1"/>
  <c r="L56" i="1"/>
  <c r="K56" i="1"/>
  <c r="N55" i="1"/>
  <c r="L55" i="1"/>
  <c r="K55" i="1"/>
  <c r="N54" i="1"/>
  <c r="L54" i="1"/>
  <c r="K54" i="1"/>
  <c r="N53" i="1"/>
  <c r="L53" i="1"/>
  <c r="K53" i="1"/>
  <c r="Q52" i="1"/>
  <c r="P52" i="1"/>
  <c r="O52" i="1"/>
  <c r="L52" i="1"/>
  <c r="K52" i="1"/>
  <c r="Q51" i="1"/>
  <c r="P51" i="1"/>
  <c r="O51" i="1"/>
  <c r="N51" i="1"/>
  <c r="L51" i="1"/>
  <c r="K51" i="1"/>
  <c r="Q50" i="1"/>
  <c r="P50" i="1"/>
  <c r="O50" i="1"/>
  <c r="N50" i="1"/>
  <c r="L50" i="1"/>
  <c r="K50" i="1"/>
  <c r="Q49" i="1"/>
  <c r="P49" i="1"/>
  <c r="O49" i="1"/>
  <c r="N49" i="1"/>
  <c r="L49" i="1"/>
  <c r="K49" i="1"/>
  <c r="Q48" i="1"/>
  <c r="P48" i="1"/>
  <c r="O48" i="1"/>
  <c r="N48" i="1"/>
  <c r="L48" i="1"/>
  <c r="K48" i="1"/>
  <c r="Q47" i="1"/>
  <c r="P47" i="1"/>
  <c r="O47" i="1"/>
  <c r="N47" i="1"/>
  <c r="L47" i="1"/>
  <c r="K47" i="1"/>
  <c r="Q46" i="1"/>
  <c r="P46" i="1"/>
  <c r="O46" i="1"/>
  <c r="N46" i="1"/>
  <c r="L46" i="1"/>
  <c r="K46" i="1"/>
  <c r="Q45" i="1"/>
  <c r="P45" i="1"/>
  <c r="O45" i="1"/>
  <c r="N45" i="1"/>
  <c r="L45" i="1"/>
  <c r="K45" i="1"/>
  <c r="Q44" i="1"/>
  <c r="P44" i="1"/>
  <c r="O44" i="1"/>
  <c r="N44" i="1"/>
  <c r="L44" i="1"/>
  <c r="K44" i="1"/>
  <c r="Q43" i="1"/>
  <c r="P43" i="1"/>
  <c r="O43" i="1"/>
  <c r="N43" i="1"/>
  <c r="L43" i="1"/>
  <c r="K43" i="1"/>
  <c r="Q42" i="1"/>
  <c r="P42" i="1"/>
  <c r="O42" i="1"/>
  <c r="N42" i="1"/>
  <c r="L42" i="1"/>
  <c r="K42" i="1"/>
  <c r="Q41" i="1"/>
  <c r="P41" i="1"/>
  <c r="O41" i="1"/>
  <c r="N41" i="1"/>
  <c r="L41" i="1"/>
  <c r="K41" i="1"/>
  <c r="Q40" i="1"/>
  <c r="P40" i="1"/>
  <c r="O40" i="1"/>
  <c r="N40" i="1"/>
  <c r="L40" i="1"/>
  <c r="K40" i="1"/>
  <c r="Q39" i="1"/>
  <c r="P39" i="1"/>
  <c r="O39" i="1"/>
  <c r="N39" i="1"/>
  <c r="L39" i="1"/>
  <c r="K39" i="1"/>
  <c r="Q38" i="1"/>
  <c r="P38" i="1"/>
  <c r="O38" i="1"/>
  <c r="N38" i="1"/>
  <c r="L38" i="1"/>
  <c r="K38" i="1"/>
  <c r="Q37" i="1"/>
  <c r="P37" i="1"/>
  <c r="O37" i="1"/>
  <c r="N37" i="1"/>
  <c r="L37" i="1"/>
  <c r="K37" i="1"/>
  <c r="Q36" i="1"/>
  <c r="P36" i="1"/>
  <c r="O36" i="1"/>
  <c r="N36" i="1"/>
  <c r="L36" i="1"/>
  <c r="K36" i="1"/>
  <c r="Q35" i="1"/>
  <c r="P35" i="1"/>
  <c r="O35" i="1"/>
  <c r="N35" i="1"/>
  <c r="L35" i="1"/>
  <c r="K35" i="1"/>
  <c r="Q34" i="1"/>
  <c r="P34" i="1"/>
  <c r="O34" i="1"/>
  <c r="N34" i="1"/>
  <c r="L34" i="1"/>
  <c r="K34" i="1"/>
  <c r="Q33" i="1"/>
  <c r="P33" i="1"/>
  <c r="O33" i="1"/>
  <c r="N33" i="1"/>
  <c r="L33" i="1"/>
  <c r="K33" i="1"/>
  <c r="Q32" i="1"/>
  <c r="P32" i="1"/>
  <c r="O32" i="1"/>
  <c r="N32" i="1"/>
  <c r="L32" i="1"/>
  <c r="K32" i="1"/>
  <c r="Q31" i="1"/>
  <c r="P31" i="1"/>
  <c r="O31" i="1"/>
  <c r="N31" i="1"/>
  <c r="L31" i="1"/>
  <c r="K31" i="1"/>
  <c r="Q30" i="1"/>
  <c r="P30" i="1"/>
  <c r="O30" i="1"/>
  <c r="N30" i="1"/>
  <c r="L30" i="1"/>
  <c r="K30" i="1"/>
  <c r="Q29" i="1"/>
  <c r="P29" i="1"/>
  <c r="O29" i="1"/>
  <c r="N29" i="1"/>
  <c r="L29" i="1"/>
  <c r="K29" i="1"/>
  <c r="Q28" i="1"/>
  <c r="P28" i="1"/>
  <c r="O28" i="1"/>
  <c r="N28" i="1"/>
  <c r="L28" i="1"/>
  <c r="K28" i="1"/>
  <c r="Q27" i="1"/>
  <c r="P27" i="1"/>
  <c r="O27" i="1"/>
  <c r="N27" i="1"/>
  <c r="L27" i="1"/>
  <c r="K27" i="1"/>
  <c r="Q26" i="1"/>
  <c r="P26" i="1"/>
  <c r="O26" i="1"/>
  <c r="N26" i="1"/>
  <c r="L26" i="1"/>
  <c r="K26" i="1"/>
  <c r="Q25" i="1"/>
  <c r="P25" i="1"/>
  <c r="O25" i="1"/>
  <c r="N25" i="1"/>
  <c r="L25" i="1"/>
  <c r="K25" i="1"/>
  <c r="Q24" i="1"/>
  <c r="P24" i="1"/>
  <c r="O24" i="1"/>
  <c r="N24" i="1"/>
  <c r="L24" i="1"/>
  <c r="K24" i="1"/>
  <c r="Q23" i="1"/>
  <c r="P23" i="1"/>
  <c r="O23" i="1"/>
  <c r="N23" i="1"/>
  <c r="L23" i="1"/>
  <c r="K23" i="1"/>
  <c r="M22" i="1"/>
  <c r="N22" i="1" s="1"/>
  <c r="L22" i="1"/>
  <c r="I22" i="1"/>
  <c r="Q22" i="1" s="1"/>
  <c r="H22" i="1"/>
  <c r="P22" i="1" s="1"/>
  <c r="G22" i="1"/>
  <c r="F22" i="1"/>
  <c r="J22" i="1" s="1"/>
  <c r="E22" i="1"/>
  <c r="K22" i="1" s="1"/>
  <c r="D22" i="1"/>
  <c r="C22" i="1"/>
  <c r="N20" i="1"/>
  <c r="L20" i="1"/>
  <c r="K20" i="1"/>
  <c r="N19" i="1"/>
  <c r="L19" i="1"/>
  <c r="K19" i="1"/>
  <c r="N18" i="1"/>
  <c r="L18" i="1"/>
  <c r="K18" i="1"/>
  <c r="N17" i="1"/>
  <c r="Q16" i="1"/>
  <c r="P16" i="1"/>
  <c r="O16" i="1"/>
  <c r="N16" i="1"/>
  <c r="L16" i="1"/>
  <c r="K16" i="1"/>
  <c r="Q15" i="1"/>
  <c r="P15" i="1"/>
  <c r="O15" i="1"/>
  <c r="N15" i="1"/>
  <c r="L15" i="1"/>
  <c r="K15" i="1"/>
  <c r="Q14" i="1"/>
  <c r="P14" i="1"/>
  <c r="O14" i="1"/>
  <c r="N14" i="1"/>
  <c r="L14" i="1"/>
  <c r="K14" i="1"/>
  <c r="Q13" i="1"/>
  <c r="P13" i="1"/>
  <c r="O13" i="1"/>
  <c r="N13" i="1"/>
  <c r="L13" i="1"/>
  <c r="K13" i="1"/>
  <c r="Q12" i="1"/>
  <c r="P12" i="1"/>
  <c r="O12" i="1"/>
  <c r="N12" i="1"/>
  <c r="L12" i="1"/>
  <c r="K12" i="1"/>
  <c r="Q11" i="1"/>
  <c r="P11" i="1"/>
  <c r="N11" i="1"/>
  <c r="L11" i="1"/>
  <c r="K11" i="1"/>
  <c r="Q10" i="1"/>
  <c r="P10" i="1"/>
  <c r="O10" i="1"/>
  <c r="N10" i="1"/>
  <c r="L10" i="1"/>
  <c r="K10" i="1"/>
  <c r="Q9" i="1"/>
  <c r="P9" i="1"/>
  <c r="O9" i="1"/>
  <c r="N9" i="1"/>
  <c r="L9" i="1"/>
  <c r="K9" i="1"/>
  <c r="O8" i="1"/>
  <c r="M8" i="1"/>
  <c r="N8" i="1" s="1"/>
  <c r="L8" i="1"/>
  <c r="K8" i="1"/>
  <c r="I8" i="1"/>
  <c r="Q8" i="1" s="1"/>
  <c r="H8" i="1"/>
  <c r="P8" i="1" s="1"/>
  <c r="F8" i="1"/>
  <c r="E8" i="1"/>
  <c r="D8" i="1"/>
  <c r="C8" i="1"/>
  <c r="C7" i="1"/>
  <c r="O106" i="1" l="1"/>
  <c r="O22" i="1"/>
  <c r="E7" i="1"/>
  <c r="J60" i="1"/>
  <c r="P60" i="1"/>
  <c r="K60" i="1"/>
  <c r="J96" i="1"/>
  <c r="Q60" i="1"/>
  <c r="K96" i="1"/>
  <c r="K106" i="1"/>
  <c r="H15" i="1"/>
  <c r="H14" i="1"/>
  <c r="H13" i="1"/>
  <c r="H12" i="1"/>
  <c r="H10" i="1"/>
  <c r="H9" i="1"/>
  <c r="J111" i="1"/>
  <c r="J110" i="1"/>
  <c r="J109" i="1"/>
  <c r="J108" i="1"/>
  <c r="J107" i="1"/>
  <c r="J105" i="1"/>
  <c r="J104" i="1"/>
  <c r="J103" i="1"/>
  <c r="J102" i="1"/>
  <c r="J101" i="1"/>
  <c r="J100" i="1"/>
  <c r="J99" i="1"/>
  <c r="J98" i="1"/>
  <c r="J97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0" i="1"/>
  <c r="J19" i="1"/>
  <c r="J18" i="1"/>
  <c r="J17" i="1"/>
  <c r="J16" i="1"/>
  <c r="J15" i="1"/>
  <c r="J14" i="1"/>
  <c r="J13" i="1"/>
  <c r="J12" i="1"/>
  <c r="J11" i="1"/>
  <c r="J10" i="1"/>
  <c r="J9" i="1"/>
  <c r="M7" i="1"/>
  <c r="J8" i="1"/>
  <c r="I7" i="1"/>
  <c r="G7" i="1"/>
  <c r="D7" i="1"/>
  <c r="O7" i="1" l="1"/>
  <c r="N7" i="1"/>
  <c r="Q7" i="1"/>
  <c r="L7" i="1"/>
  <c r="K7" i="1"/>
  <c r="J7" i="1"/>
  <c r="N60" i="1"/>
  <c r="H7" i="1" l="1"/>
  <c r="P7" i="1" s="1"/>
</calcChain>
</file>

<file path=xl/sharedStrings.xml><?xml version="1.0" encoding="utf-8"?>
<sst xmlns="http://schemas.openxmlformats.org/spreadsheetml/2006/main" count="195" uniqueCount="194">
  <si>
    <t>(en balboas)</t>
  </si>
  <si>
    <t>CTA.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</si>
  <si>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</si>
  <si>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</si>
  <si>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</si>
  <si>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</si>
  <si>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</si>
  <si>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</si>
  <si>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</si>
  <si>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</si>
  <si>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</si>
  <si>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</si>
  <si>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</si>
  <si>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</si>
  <si>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</si>
  <si>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</si>
  <si>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</si>
  <si>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</si>
  <si>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</si>
  <si>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</si>
  <si>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</si>
  <si>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</si>
  <si>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</si>
  <si>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</si>
  <si>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</si>
  <si>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</si>
  <si>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</si>
  <si>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</si>
  <si>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</si>
  <si>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</si>
  <si>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</si>
  <si>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</si>
  <si>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</si>
  <si>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094</t>
  </si>
  <si>
    <t>096</t>
  </si>
  <si>
    <t>098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</si>
  <si>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</si>
  <si>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</si>
  <si>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</si>
  <si>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</si>
  <si>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</si>
  <si>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</si>
  <si>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</si>
  <si>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</si>
  <si>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</si>
  <si>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</si>
  <si>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</si>
  <si>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</si>
  <si>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</si>
  <si>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</si>
  <si>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</si>
  <si>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</si>
  <si>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</si>
  <si>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</si>
  <si>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</si>
  <si>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</si>
  <si>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</si>
  <si>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</si>
  <si>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</si>
  <si>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</si>
  <si>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</si>
  <si>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</si>
  <si>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</si>
  <si>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</si>
  <si>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</si>
  <si>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</si>
  <si>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</si>
  <si>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</si>
  <si>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</si>
  <si>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</si>
  <si>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</si>
  <si>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</si>
  <si>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</si>
  <si>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</si>
  <si>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</si>
  <si>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</si>
  <si>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</si>
  <si>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</si>
  <si>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</si>
  <si>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</si>
  <si>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</si>
  <si>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</si>
  <si>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</si>
  <si>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</si>
  <si>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</si>
  <si>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</si>
  <si>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</si>
  <si>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</si>
  <si>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</si>
  <si>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</si>
  <si>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</si>
  <si>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</si>
  <si>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</si>
  <si>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</si>
  <si>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COMERCIALES Y FINANCIEROS CREDITOS R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</si>
  <si>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</si>
  <si>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</si>
  <si>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</si>
  <si>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</si>
  <si>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</si>
  <si>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</si>
  <si>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</si>
  <si>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</si>
  <si>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</si>
  <si>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</si>
  <si>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</si>
  <si>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</si>
  <si>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</si>
  <si>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</si>
  <si>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</si>
  <si>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</si>
  <si>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</si>
  <si>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</si>
  <si>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</si>
  <si>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</si>
  <si>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</si>
  <si>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</si>
  <si>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</si>
  <si>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</si>
  <si>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</si>
  <si>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</si>
  <si>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</si>
  <si>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</si>
  <si>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</si>
  <si>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</si>
  <si>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</si>
  <si>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</si>
  <si>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255</t>
  </si>
  <si>
    <t>MATERIAL ELECTRICO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</si>
  <si>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</si>
  <si>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</si>
  <si>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</si>
  <si>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</si>
  <si>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</si>
  <si>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</si>
  <si>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</si>
  <si>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</si>
  <si>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</si>
  <si>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</si>
  <si>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</si>
  <si>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</si>
  <si>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</si>
  <si>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</si>
  <si>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</si>
  <si>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</si>
  <si>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</si>
  <si>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PRODUCTOS DE PAPEL Y CARTON CREDITOS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</si>
  <si>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</si>
  <si>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</si>
  <si>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</si>
  <si>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</si>
  <si>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</si>
  <si>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</si>
  <si>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</si>
  <si>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</si>
  <si>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</si>
  <si>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</si>
  <si>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MAQUINARIA Y EQUIPO DE TRANS. CREDITOS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</si>
  <si>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</si>
  <si>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</si>
  <si>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</si>
  <si>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</si>
  <si>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</si>
  <si>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</si>
  <si>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</si>
  <si>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</si>
  <si>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AL 30 DE JUNIO DE 2019</t>
  </si>
  <si>
    <t>SUELDO CREDITOS RECONOCIDOS</t>
  </si>
  <si>
    <t>XIII MES DE  CREDITOS RECONOCIDOS</t>
  </si>
  <si>
    <t>OTROS SERVICIOS PERSONALES CREDITOS RECONOCIDOS</t>
  </si>
  <si>
    <t>ALQUILERES CREDITOS RECONOCIDOS</t>
  </si>
  <si>
    <t>SERVICIOS BASICOS CREDITOS RECONOCIDOS</t>
  </si>
  <si>
    <t>IMPRESION, ENCUADERNACION Y OTROS CREDITOS RECO</t>
  </si>
  <si>
    <t>INFORMACION Y PUBLICIDAD CREDITOS RECONOCIDO</t>
  </si>
  <si>
    <t>TRANSPORTE DE PERSONAS CREDITO RECONOCIDO</t>
  </si>
  <si>
    <t>MANTENIMIENTO Y REPARACION CREDITOS RECONOCIDO</t>
  </si>
  <si>
    <t>MATERIAL METALICO</t>
  </si>
  <si>
    <t>ALIMENTOS Y BEBIDAS CREDITOS RECONOCIDOS</t>
  </si>
  <si>
    <t>COMBUSTIBLES Y LUBRICANTES CREDITOS RECONOCIDOS</t>
  </si>
  <si>
    <t>MATERIALES PARA CONSTRUCCION CREDITOS RECONOCIDOS</t>
  </si>
  <si>
    <t>UTILES Y MATERIALES DIVERSOS CREDITOS RECONOCIDOS</t>
  </si>
  <si>
    <t>MOBILIARIO DE OFICINA CREDITOS  RECONOCIDOS</t>
  </si>
  <si>
    <t>Fuente: DepArtAmento de Presupuesto ANTAI</t>
  </si>
  <si>
    <t>PrepArAdo por : YArkelis SAntAmAriA / JefA de Presupuesto</t>
  </si>
  <si>
    <t>MATERIAL DE FONTANERIA</t>
  </si>
  <si>
    <t>AUTORIDAD NACIONAL DE TRANSPARENCIA Y ACCESO A LA INFORMACION</t>
  </si>
  <si>
    <t>DIRECCION DE ADMINISTRACION Y FINANZAS - DEPARTAMENTO DE PRESUPUESTO</t>
  </si>
  <si>
    <t>INFORME DE EJECUCION PRESUPUESTARIA (FUNCIONAMIENTO)</t>
  </si>
  <si>
    <t>DESCRIPCION</t>
  </si>
  <si>
    <t xml:space="preserve">(14)                         %EJECUCION ACUMULADA </t>
  </si>
  <si>
    <t>GASTOS DE REPRESENTACION CREDITOS RECONOCIDOS</t>
  </si>
  <si>
    <t>OTROS MATERIALES DE CONSTRUCCION</t>
  </si>
  <si>
    <t>PRODUCTOS QUIMICOS Y CONEXION CREDITOS RECONOCIDOS</t>
  </si>
  <si>
    <t>EQUIPO DE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</si>
</sst>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zoomScale="70" zoomScaleNormal="70" workbookViewId="0">
      <selection activeCell="H7" sqref="H7"/>
    </sheetView>
  </sheetViews>
  <sheetFormatPr baseColWidth="10" defaultRowHeight="15.75" x14ac:dyDescent="0.25"/>
  <cols>
    <col min="1" max="1" width="8.5703125" customWidth="1"/>
    <col min="2" max="2" width="71" style="6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88" customWidth="1"/>
    <col min="12" max="12" width="15.7109375" customWidth="1"/>
    <col min="13" max="13" width="14.5703125" style="8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185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187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166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90.75" customHeight="1" thickBot="1" x14ac:dyDescent="0.3">
      <c r="A6" s="1" t="s">
        <v>1</v>
      </c>
      <c r="B6" s="2" t="s">
        <v>188</v>
      </c>
      <c r="C6" s="1" t="s">
        <v>2</v>
      </c>
      <c r="D6" s="3" t="s">
        <v>3</v>
      </c>
      <c r="E6" s="4" t="s">
        <v>4</v>
      </c>
      <c r="F6" s="1" t="s">
        <v>5</v>
      </c>
      <c r="G6" s="3" t="s">
        <v>6</v>
      </c>
      <c r="H6" s="1" t="s">
        <v>7</v>
      </c>
      <c r="I6" s="5" t="s">
        <v>8</v>
      </c>
      <c r="J6" s="6" t="s">
        <v>9</v>
      </c>
      <c r="K6" s="1" t="s">
        <v>10</v>
      </c>
      <c r="L6" s="3" t="s">
        <v>11</v>
      </c>
      <c r="M6" s="1" t="s">
        <v>12</v>
      </c>
      <c r="N6" s="1" t="s">
        <v>13</v>
      </c>
      <c r="O6" s="6" t="s">
        <v>14</v>
      </c>
      <c r="P6" s="3" t="s">
        <v>15</v>
      </c>
      <c r="Q6" s="1" t="s">
        <v>189</v>
      </c>
    </row>
    <row r="7" spans="1:17" ht="21.75" customHeight="1" x14ac:dyDescent="0.25">
      <c r="A7" s="7"/>
      <c r="B7" s="8" t="s">
        <v>16</v>
      </c>
      <c r="C7" s="9">
        <f>SUM(C8+C22+C60+C96+C106)</f>
        <v>2484400</v>
      </c>
      <c r="D7" s="10">
        <f>D22+D60+D96+D106+D8</f>
        <v>24564</v>
      </c>
      <c r="E7" s="9">
        <f>SUM(E8+E22+E60+E96+E106)</f>
        <v>2484400</v>
      </c>
      <c r="F7" s="9">
        <f>SUM(F8+F22+F60+F96+F106)</f>
        <v>1242162</v>
      </c>
      <c r="G7" s="10">
        <f>+G22</f>
        <v>10483.549999999999</v>
      </c>
      <c r="H7" s="9">
        <f>+H8+H22+H60+H96+H106</f>
        <v>97315.93</v>
      </c>
      <c r="I7" s="9">
        <f>+I8+I22+I60+I96+I106</f>
        <v>825237.25999999989</v>
      </c>
      <c r="J7" s="9">
        <f>F7-I7+G7</f>
        <v>427408.2900000001</v>
      </c>
      <c r="K7" s="11">
        <f>SUM(E7-I7)</f>
        <v>1659162.7400000002</v>
      </c>
      <c r="L7" s="9">
        <f>SUM(E7-F7)</f>
        <v>1242238</v>
      </c>
      <c r="M7" s="9">
        <f>+M8+M22+M60+M96+M106</f>
        <v>617351.26</v>
      </c>
      <c r="N7" s="12">
        <f>SUM(I7-M7)</f>
        <v>207885.99999999988</v>
      </c>
      <c r="O7" s="13">
        <f>SUM(I7/F7*100%)</f>
        <v>0.66435558324920574</v>
      </c>
      <c r="P7" s="14">
        <f>SUM(H7/E7)</f>
        <v>3.9170797778135563E-2</v>
      </c>
      <c r="Q7" s="15">
        <f>SUM(I7/E7*100%)</f>
        <v>0.33216763001127031</v>
      </c>
    </row>
    <row r="8" spans="1:17" ht="21.75" customHeight="1" x14ac:dyDescent="0.25">
      <c r="A8" s="16"/>
      <c r="B8" s="17" t="s">
        <v>17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836837</v>
      </c>
      <c r="G8" s="19">
        <v>0</v>
      </c>
      <c r="H8" s="18">
        <f>SUM(H9:H20)</f>
        <v>97315.93</v>
      </c>
      <c r="I8" s="19">
        <f>SUM(I9:I20)</f>
        <v>654058.31999999995</v>
      </c>
      <c r="J8" s="12">
        <f>F8-I8</f>
        <v>182778.68000000005</v>
      </c>
      <c r="K8" s="11">
        <f>SUM(E8-I8)</f>
        <v>1031891.68</v>
      </c>
      <c r="L8" s="12">
        <f>SUM(E8-F8)</f>
        <v>849113</v>
      </c>
      <c r="M8" s="18">
        <f>SUM(M9:M20)</f>
        <v>495315.06000000006</v>
      </c>
      <c r="N8" s="12">
        <f>SUM(I8-M8)</f>
        <v>158743.25999999989</v>
      </c>
      <c r="O8" s="21">
        <f>SUM(I8/F8*100%)</f>
        <v>0.78158389268160933</v>
      </c>
      <c r="P8" s="14">
        <f>SUM(H8/E8)</f>
        <v>5.7721717725911205E-2</v>
      </c>
      <c r="Q8" s="15">
        <f>SUM(I8/E8*100%)</f>
        <v>0.38794645155550278</v>
      </c>
    </row>
    <row r="9" spans="1:17" ht="21.75" customHeight="1" x14ac:dyDescent="0.25">
      <c r="A9" s="22" t="s">
        <v>18</v>
      </c>
      <c r="B9" s="23" t="s">
        <v>19</v>
      </c>
      <c r="C9" s="24">
        <v>1301800</v>
      </c>
      <c r="D9" s="25">
        <v>-150000</v>
      </c>
      <c r="E9" s="24">
        <v>1151800</v>
      </c>
      <c r="F9" s="26">
        <v>500902</v>
      </c>
      <c r="G9" s="25">
        <v>0</v>
      </c>
      <c r="H9" s="24">
        <f>37725+37725</f>
        <v>75450</v>
      </c>
      <c r="I9" s="25">
        <v>499558.34</v>
      </c>
      <c r="J9" s="27">
        <f>F9-I9</f>
        <v>1343.6599999999744</v>
      </c>
      <c r="K9" s="28">
        <f>SUM(E9-I9)</f>
        <v>652241.65999999992</v>
      </c>
      <c r="L9" s="27">
        <f>SUM(E9-F9)</f>
        <v>650898</v>
      </c>
      <c r="M9" s="24">
        <v>392017</v>
      </c>
      <c r="N9" s="27">
        <f>SUM(I9-M9)</f>
        <v>107541.34000000003</v>
      </c>
      <c r="O9" s="29">
        <f>SUM(I9/F9*100%)</f>
        <v>0.99731751919537159</v>
      </c>
      <c r="P9" s="14">
        <f>SUM(H9/E9)</f>
        <v>6.5506164264629282E-2</v>
      </c>
      <c r="Q9" s="15">
        <f>SUM(I9/E9*100%)</f>
        <v>0.43371969091856227</v>
      </c>
    </row>
    <row r="10" spans="1:17" ht="21.75" customHeight="1" x14ac:dyDescent="0.25">
      <c r="A10" s="22" t="s">
        <v>20</v>
      </c>
      <c r="B10" s="23" t="s">
        <v>21</v>
      </c>
      <c r="C10" s="24">
        <v>54000</v>
      </c>
      <c r="D10" s="25"/>
      <c r="E10" s="24">
        <v>54000</v>
      </c>
      <c r="F10" s="24">
        <v>27000</v>
      </c>
      <c r="G10" s="25">
        <v>0</v>
      </c>
      <c r="H10" s="24">
        <f>2000+2000</f>
        <v>4000</v>
      </c>
      <c r="I10" s="30">
        <v>25000</v>
      </c>
      <c r="J10" s="27">
        <f t="shared" ref="J10:J20" si="0">F10-I10</f>
        <v>2000</v>
      </c>
      <c r="K10" s="28">
        <f>SUM(E10-I10)</f>
        <v>29000</v>
      </c>
      <c r="L10" s="27">
        <f>SUM(E10-F10)</f>
        <v>27000</v>
      </c>
      <c r="M10" s="31">
        <v>21582.080000000002</v>
      </c>
      <c r="N10" s="27">
        <f>SUM(I10-M10)</f>
        <v>3417.9199999999983</v>
      </c>
      <c r="O10" s="29">
        <f>SUM(I10/F10*100%)</f>
        <v>0.92592592592592593</v>
      </c>
      <c r="P10" s="14">
        <f>SUM(H10/E10)</f>
        <v>7.407407407407407E-2</v>
      </c>
      <c r="Q10" s="15">
        <f>SUM(I10/E10*100%)</f>
        <v>0.46296296296296297</v>
      </c>
    </row>
    <row r="11" spans="1:17" ht="21.75" customHeight="1" x14ac:dyDescent="0.25">
      <c r="A11" s="32" t="s">
        <v>22</v>
      </c>
      <c r="B11" s="23" t="s">
        <v>23</v>
      </c>
      <c r="C11" s="24">
        <v>36850</v>
      </c>
      <c r="D11" s="25"/>
      <c r="E11" s="24">
        <v>36850</v>
      </c>
      <c r="F11" s="24">
        <v>12284</v>
      </c>
      <c r="G11" s="25">
        <v>0</v>
      </c>
      <c r="H11" s="33">
        <v>0</v>
      </c>
      <c r="I11" s="30">
        <v>7776.24</v>
      </c>
      <c r="J11" s="27">
        <f t="shared" si="0"/>
        <v>4507.76</v>
      </c>
      <c r="K11" s="28">
        <f>SUM(E11-I11)</f>
        <v>29073.760000000002</v>
      </c>
      <c r="L11" s="27">
        <f>SUM(E11-F11)</f>
        <v>24566</v>
      </c>
      <c r="M11" s="31">
        <v>7776.24</v>
      </c>
      <c r="N11" s="27">
        <f>SUM(I11-M11)</f>
        <v>0</v>
      </c>
      <c r="O11" s="29">
        <v>0</v>
      </c>
      <c r="P11" s="14">
        <f>SUM(H11/E11)</f>
        <v>0</v>
      </c>
      <c r="Q11" s="15">
        <f>SUM(I11/E11*100%)</f>
        <v>0.21102415196743554</v>
      </c>
    </row>
    <row r="12" spans="1:17" ht="21.75" customHeight="1" x14ac:dyDescent="0.25">
      <c r="A12" s="22" t="s">
        <v>24</v>
      </c>
      <c r="B12" s="23" t="s">
        <v>25</v>
      </c>
      <c r="C12" s="24">
        <v>170047</v>
      </c>
      <c r="D12" s="25"/>
      <c r="E12" s="24">
        <v>170047</v>
      </c>
      <c r="F12" s="24">
        <v>85025</v>
      </c>
      <c r="G12" s="25">
        <v>0</v>
      </c>
      <c r="H12" s="24">
        <f>4866.31+4866.31</f>
        <v>9732.6200000000008</v>
      </c>
      <c r="I12" s="30">
        <v>56971.95</v>
      </c>
      <c r="J12" s="27">
        <f t="shared" si="0"/>
        <v>28053.050000000003</v>
      </c>
      <c r="K12" s="28">
        <f>SUM(E12-I12)</f>
        <v>113075.05</v>
      </c>
      <c r="L12" s="27">
        <f>SUM(E12-F12)</f>
        <v>85022</v>
      </c>
      <c r="M12" s="31">
        <v>56971.95</v>
      </c>
      <c r="N12" s="27">
        <f>SUM(I12-M12)</f>
        <v>0</v>
      </c>
      <c r="O12" s="29">
        <f>SUM(I12/F12*100%)</f>
        <v>0.67006115848279912</v>
      </c>
      <c r="P12" s="14">
        <f>SUM(H12/E12)</f>
        <v>5.7234882120825427E-2</v>
      </c>
      <c r="Q12" s="15">
        <f>SUM(I12/E12*100%)</f>
        <v>0.33503648991161267</v>
      </c>
    </row>
    <row r="13" spans="1:17" ht="21.75" customHeight="1" x14ac:dyDescent="0.25">
      <c r="A13" s="22" t="s">
        <v>26</v>
      </c>
      <c r="B13" s="23" t="s">
        <v>27</v>
      </c>
      <c r="C13" s="24">
        <v>19527</v>
      </c>
      <c r="D13" s="25"/>
      <c r="E13" s="24">
        <v>19527</v>
      </c>
      <c r="F13" s="24">
        <v>9763</v>
      </c>
      <c r="G13" s="25">
        <v>0</v>
      </c>
      <c r="H13" s="24">
        <f>565.88+565.88</f>
        <v>1131.76</v>
      </c>
      <c r="I13" s="30">
        <v>6410.08</v>
      </c>
      <c r="J13" s="27">
        <f t="shared" si="0"/>
        <v>3352.92</v>
      </c>
      <c r="K13" s="28">
        <f>SUM(E13-I13)</f>
        <v>13116.92</v>
      </c>
      <c r="L13" s="27">
        <f>SUM(E13-F13)</f>
        <v>9764</v>
      </c>
      <c r="M13" s="31">
        <v>6410.08</v>
      </c>
      <c r="N13" s="27">
        <f>SUM(I13-M13)</f>
        <v>0</v>
      </c>
      <c r="O13" s="29">
        <f>SUM(I13/F13*100%)</f>
        <v>0.65656867766055516</v>
      </c>
      <c r="P13" s="14">
        <f>SUM(H13/E13)</f>
        <v>5.795872381830286E-2</v>
      </c>
      <c r="Q13" s="15">
        <f>SUM(I13/E13*100%)</f>
        <v>0.32826752701387824</v>
      </c>
    </row>
    <row r="14" spans="1:17" ht="21.75" customHeight="1" x14ac:dyDescent="0.25">
      <c r="A14" s="22" t="s">
        <v>28</v>
      </c>
      <c r="B14" s="23" t="s">
        <v>29</v>
      </c>
      <c r="C14" s="24">
        <v>28472</v>
      </c>
      <c r="D14" s="25"/>
      <c r="E14" s="24">
        <v>28472</v>
      </c>
      <c r="F14" s="24">
        <v>14236</v>
      </c>
      <c r="G14" s="25">
        <v>0</v>
      </c>
      <c r="H14" s="24">
        <f>834.23+834.23</f>
        <v>1668.46</v>
      </c>
      <c r="I14" s="30">
        <v>9478.02</v>
      </c>
      <c r="J14" s="27">
        <f t="shared" si="0"/>
        <v>4757.9799999999996</v>
      </c>
      <c r="K14" s="28">
        <f>SUM(E14-I14)</f>
        <v>18993.98</v>
      </c>
      <c r="L14" s="27">
        <f>SUM(E14-F14)</f>
        <v>14236</v>
      </c>
      <c r="M14" s="31">
        <v>9478.02</v>
      </c>
      <c r="N14" s="27">
        <f>SUM(I14-M14)</f>
        <v>0</v>
      </c>
      <c r="O14" s="29">
        <f>SUM(I14/F14*100%)</f>
        <v>0.6657783085136274</v>
      </c>
      <c r="P14" s="14">
        <f>SUM(H14/E14)</f>
        <v>5.8600028097780275E-2</v>
      </c>
      <c r="Q14" s="15">
        <f>SUM(I14/E14*100%)</f>
        <v>0.3328891542568137</v>
      </c>
    </row>
    <row r="15" spans="1:17" ht="21.75" customHeight="1" x14ac:dyDescent="0.25">
      <c r="A15" s="22" t="s">
        <v>30</v>
      </c>
      <c r="B15" s="23" t="s">
        <v>31</v>
      </c>
      <c r="C15" s="24">
        <v>3906</v>
      </c>
      <c r="D15" s="25"/>
      <c r="E15" s="24">
        <v>3906</v>
      </c>
      <c r="F15" s="24">
        <v>1953</v>
      </c>
      <c r="G15" s="25">
        <v>0</v>
      </c>
      <c r="H15" s="24">
        <f>113.19+104.79</f>
        <v>217.98000000000002</v>
      </c>
      <c r="I15" s="30">
        <v>1079.69</v>
      </c>
      <c r="J15" s="27">
        <f t="shared" si="0"/>
        <v>873.31</v>
      </c>
      <c r="K15" s="28">
        <f>SUM(E15-I15)</f>
        <v>2826.31</v>
      </c>
      <c r="L15" s="27">
        <f>SUM(E15-F15)</f>
        <v>1953</v>
      </c>
      <c r="M15" s="31">
        <v>1079.69</v>
      </c>
      <c r="N15" s="27">
        <f>SUM(I15-M15)</f>
        <v>0</v>
      </c>
      <c r="O15" s="29">
        <f>SUM(I15/F15*100%)</f>
        <v>0.55283666154633904</v>
      </c>
      <c r="P15" s="14">
        <f>SUM(H15/E15)</f>
        <v>5.5806451612903228E-2</v>
      </c>
      <c r="Q15" s="15">
        <f>SUM(I15/E15*100%)</f>
        <v>0.27641833077316952</v>
      </c>
    </row>
    <row r="16" spans="1:17" ht="21.75" customHeight="1" x14ac:dyDescent="0.25">
      <c r="A16" s="34" t="s">
        <v>32</v>
      </c>
      <c r="B16" s="23" t="s">
        <v>167</v>
      </c>
      <c r="C16" s="24">
        <v>71348</v>
      </c>
      <c r="D16" s="25">
        <v>80000</v>
      </c>
      <c r="E16" s="24">
        <v>151348</v>
      </c>
      <c r="F16" s="24">
        <v>115674</v>
      </c>
      <c r="G16" s="25">
        <v>0</v>
      </c>
      <c r="H16" s="24">
        <v>2533.33</v>
      </c>
      <c r="I16" s="30">
        <v>27455</v>
      </c>
      <c r="J16" s="27">
        <f t="shared" si="0"/>
        <v>88219</v>
      </c>
      <c r="K16" s="28">
        <f>SUM(E16-I16)</f>
        <v>123893</v>
      </c>
      <c r="L16" s="27">
        <f>SUM(E16-F16)</f>
        <v>35674</v>
      </c>
      <c r="M16" s="31">
        <v>0</v>
      </c>
      <c r="N16" s="27">
        <f>SUM(I16-M16)</f>
        <v>27455</v>
      </c>
      <c r="O16" s="29">
        <f>SUM(I16/F16*100%)</f>
        <v>0.23734806438784861</v>
      </c>
      <c r="P16" s="14">
        <f>SUM(H16/E16)</f>
        <v>1.6738443851256706E-2</v>
      </c>
      <c r="Q16" s="15">
        <f>SUM(I16/E16*100%)</f>
        <v>0.18140312392631552</v>
      </c>
    </row>
    <row r="17" spans="1:17" ht="21.75" customHeight="1" x14ac:dyDescent="0.25">
      <c r="A17" s="34" t="s">
        <v>33</v>
      </c>
      <c r="B17" s="23" t="s">
        <v>190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1900</v>
      </c>
      <c r="I17" s="30">
        <v>13900</v>
      </c>
      <c r="J17" s="27">
        <f t="shared" si="0"/>
        <v>21100</v>
      </c>
      <c r="K17" s="28">
        <v>21100</v>
      </c>
      <c r="L17" s="27">
        <v>0</v>
      </c>
      <c r="M17" s="31">
        <v>0</v>
      </c>
      <c r="N17" s="27">
        <f>SUM(I17-M17)</f>
        <v>13900</v>
      </c>
      <c r="O17" s="29">
        <v>0</v>
      </c>
      <c r="P17" s="14">
        <v>0</v>
      </c>
      <c r="Q17" s="15">
        <v>0</v>
      </c>
    </row>
    <row r="18" spans="1:17" ht="21.75" customHeight="1" x14ac:dyDescent="0.25">
      <c r="A18" s="34" t="s">
        <v>34</v>
      </c>
      <c r="B18" s="23" t="s">
        <v>168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0"/>
        <v>0</v>
      </c>
      <c r="K18" s="28">
        <f>SUM(E18-I18)</f>
        <v>0</v>
      </c>
      <c r="L18" s="27">
        <f>SUM(E18-F18)</f>
        <v>0</v>
      </c>
      <c r="M18" s="31">
        <v>0</v>
      </c>
      <c r="N18" s="27">
        <f>SUM(I18-M18)</f>
        <v>0</v>
      </c>
      <c r="O18" s="29">
        <v>0</v>
      </c>
      <c r="P18" s="14">
        <v>0</v>
      </c>
      <c r="Q18" s="15">
        <v>0</v>
      </c>
    </row>
    <row r="19" spans="1:17" ht="21.75" customHeight="1" x14ac:dyDescent="0.25">
      <c r="A19" s="34" t="s">
        <v>35</v>
      </c>
      <c r="B19" s="23" t="s">
        <v>169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0"/>
        <v>0</v>
      </c>
      <c r="K19" s="28">
        <f>SUM(E19-I19)</f>
        <v>0</v>
      </c>
      <c r="L19" s="27">
        <f>SUM(E19-F19)</f>
        <v>0</v>
      </c>
      <c r="M19" s="31">
        <v>0</v>
      </c>
      <c r="N19" s="27">
        <f>SUM(I19-M19)</f>
        <v>0</v>
      </c>
      <c r="O19" s="29">
        <v>0</v>
      </c>
      <c r="P19" s="14">
        <v>0</v>
      </c>
      <c r="Q19" s="15">
        <v>0</v>
      </c>
    </row>
    <row r="20" spans="1:17" ht="21.75" customHeight="1" x14ac:dyDescent="0.25">
      <c r="A20" s="34" t="s">
        <v>36</v>
      </c>
      <c r="B20" s="23" t="s">
        <v>37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681.78</v>
      </c>
      <c r="I20" s="30">
        <v>6429</v>
      </c>
      <c r="J20" s="27">
        <f t="shared" si="0"/>
        <v>28571</v>
      </c>
      <c r="K20" s="28">
        <f>SUM(E20-I20)</f>
        <v>28571</v>
      </c>
      <c r="L20" s="27">
        <f>SUM(E20-F20)</f>
        <v>0</v>
      </c>
      <c r="M20" s="31">
        <v>0</v>
      </c>
      <c r="N20" s="27">
        <f>SUM(I20-M20)</f>
        <v>6429</v>
      </c>
      <c r="O20" s="29">
        <v>0</v>
      </c>
      <c r="P20" s="14">
        <v>0</v>
      </c>
      <c r="Q20" s="15">
        <v>0</v>
      </c>
    </row>
    <row r="21" spans="1:17" ht="21.75" customHeight="1" x14ac:dyDescent="0.25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5">
      <c r="A22" s="39"/>
      <c r="B22" s="17" t="s">
        <v>38</v>
      </c>
      <c r="C22" s="12">
        <f>SUM(C23:C57)</f>
        <v>448750</v>
      </c>
      <c r="D22" s="11">
        <f>SUM(D23:D49)</f>
        <v>5963</v>
      </c>
      <c r="E22" s="40">
        <f>SUM(E23:E59)</f>
        <v>461870</v>
      </c>
      <c r="F22" s="12">
        <f>SUM(F23:F59)</f>
        <v>235245</v>
      </c>
      <c r="G22" s="12">
        <f>SUM(G23:G58)</f>
        <v>10483.549999999999</v>
      </c>
      <c r="H22" s="12">
        <f>SUM(H23:H58)</f>
        <v>0</v>
      </c>
      <c r="I22" s="11">
        <f>SUM(I23:I59)</f>
        <v>104041.51999999999</v>
      </c>
      <c r="J22" s="12">
        <f>SUM(F22-I22)+G22</f>
        <v>141687.03</v>
      </c>
      <c r="K22" s="12">
        <f>SUM(E22-G22-I22)</f>
        <v>347344.93000000005</v>
      </c>
      <c r="L22" s="41">
        <f>SUM(E22-F22)</f>
        <v>226625</v>
      </c>
      <c r="M22" s="12">
        <f>SUM(M23:M59)</f>
        <v>75002.720000000001</v>
      </c>
      <c r="N22" s="12">
        <f>SUM(I22-M22)</f>
        <v>29038.799999999988</v>
      </c>
      <c r="O22" s="42">
        <f>SUM(I22/F22*100%)</f>
        <v>0.44226878360857824</v>
      </c>
      <c r="P22" s="43">
        <f>SUM(H22/E22)</f>
        <v>0</v>
      </c>
      <c r="Q22" s="44">
        <f>SUM(I22/E22*100%)</f>
        <v>0.22526148050317188</v>
      </c>
    </row>
    <row r="23" spans="1:17" ht="21.75" customHeight="1" x14ac:dyDescent="0.25">
      <c r="A23" s="32" t="s">
        <v>39</v>
      </c>
      <c r="B23" s="23" t="s">
        <v>40</v>
      </c>
      <c r="C23" s="24">
        <v>120000</v>
      </c>
      <c r="D23" s="45"/>
      <c r="E23" s="24">
        <v>120000</v>
      </c>
      <c r="F23" s="24">
        <v>60000</v>
      </c>
      <c r="G23" s="24">
        <v>10483.549999999999</v>
      </c>
      <c r="H23" s="24">
        <v>0</v>
      </c>
      <c r="I23" s="46">
        <v>17971.8</v>
      </c>
      <c r="J23" s="27">
        <f>F23-I23+H23+G23</f>
        <v>52511.75</v>
      </c>
      <c r="K23" s="28">
        <f>SUM(E23-I23)</f>
        <v>102028.2</v>
      </c>
      <c r="L23" s="36">
        <f>SUM(E23-F23)</f>
        <v>60000</v>
      </c>
      <c r="M23" s="24">
        <v>5990.6</v>
      </c>
      <c r="N23" s="27">
        <f>SUM(I23-M23)</f>
        <v>11981.199999999999</v>
      </c>
      <c r="O23" s="37">
        <f>SUM(I23/F23*100%)</f>
        <v>0.29952999999999996</v>
      </c>
      <c r="P23" s="47">
        <f>SUM(H23/E23)</f>
        <v>0</v>
      </c>
      <c r="Q23" s="38">
        <f>SUM(I23/E23*100%)</f>
        <v>0.14976499999999998</v>
      </c>
    </row>
    <row r="24" spans="1:17" ht="21.75" customHeight="1" x14ac:dyDescent="0.25">
      <c r="A24" s="32" t="s">
        <v>41</v>
      </c>
      <c r="B24" s="23" t="s">
        <v>42</v>
      </c>
      <c r="C24" s="24">
        <v>3500</v>
      </c>
      <c r="D24" s="45">
        <v>-312</v>
      </c>
      <c r="E24" s="24">
        <v>3188</v>
      </c>
      <c r="F24" s="24">
        <v>1438</v>
      </c>
      <c r="G24" s="24">
        <v>0</v>
      </c>
      <c r="H24" s="24">
        <v>0</v>
      </c>
      <c r="I24" s="46">
        <v>0</v>
      </c>
      <c r="J24" s="27">
        <f t="shared" ref="J24:J58" si="1">F24-I24+H24</f>
        <v>1438</v>
      </c>
      <c r="K24" s="28">
        <f>SUM(E24-I24)</f>
        <v>3188</v>
      </c>
      <c r="L24" s="36">
        <f>SUM(E24-F24)</f>
        <v>1750</v>
      </c>
      <c r="M24" s="24">
        <v>0</v>
      </c>
      <c r="N24" s="27">
        <f>SUM(I24-M24)</f>
        <v>0</v>
      </c>
      <c r="O24" s="37">
        <f>SUM(I24/F24*100%)</f>
        <v>0</v>
      </c>
      <c r="P24" s="47">
        <f>SUM(H24/E24)</f>
        <v>0</v>
      </c>
      <c r="Q24" s="38">
        <f>SUM(I24/E24*100%)</f>
        <v>0</v>
      </c>
    </row>
    <row r="25" spans="1:17" ht="21.75" customHeight="1" x14ac:dyDescent="0.25">
      <c r="A25" s="32" t="s">
        <v>43</v>
      </c>
      <c r="B25" s="23" t="s">
        <v>44</v>
      </c>
      <c r="C25" s="24">
        <v>4000</v>
      </c>
      <c r="D25" s="45">
        <v>710</v>
      </c>
      <c r="E25" s="24">
        <v>4710</v>
      </c>
      <c r="F25" s="24">
        <v>2710</v>
      </c>
      <c r="G25" s="24">
        <v>0</v>
      </c>
      <c r="H25" s="24">
        <v>0</v>
      </c>
      <c r="I25" s="46">
        <v>2696.4</v>
      </c>
      <c r="J25" s="27">
        <f t="shared" si="1"/>
        <v>13.599999999999909</v>
      </c>
      <c r="K25" s="28">
        <f>SUM(E25-I25)</f>
        <v>2013.6</v>
      </c>
      <c r="L25" s="36">
        <f>SUM(E25-F25)</f>
        <v>2000</v>
      </c>
      <c r="M25" s="24">
        <v>385.2</v>
      </c>
      <c r="N25" s="27">
        <f>SUM(I25-M25)</f>
        <v>2311.2000000000003</v>
      </c>
      <c r="O25" s="37">
        <f>SUM(I25/F25*100%)</f>
        <v>0.99498154981549813</v>
      </c>
      <c r="P25" s="47">
        <f>SUM(H25/E25)</f>
        <v>0</v>
      </c>
      <c r="Q25" s="38">
        <f>SUM(I25/E25*100%)</f>
        <v>0.57248407643312105</v>
      </c>
    </row>
    <row r="26" spans="1:17" ht="21.75" customHeight="1" x14ac:dyDescent="0.25">
      <c r="A26" s="32" t="s">
        <v>45</v>
      </c>
      <c r="B26" s="23" t="s">
        <v>46</v>
      </c>
      <c r="C26" s="24">
        <v>3000</v>
      </c>
      <c r="D26" s="45"/>
      <c r="E26" s="24">
        <v>3000</v>
      </c>
      <c r="F26" s="24">
        <v>1500</v>
      </c>
      <c r="G26" s="24">
        <v>0</v>
      </c>
      <c r="H26" s="24">
        <v>0</v>
      </c>
      <c r="I26" s="46">
        <v>0</v>
      </c>
      <c r="J26" s="27">
        <f t="shared" si="1"/>
        <v>1500</v>
      </c>
      <c r="K26" s="28">
        <f>SUM(E26-I26)</f>
        <v>3000</v>
      </c>
      <c r="L26" s="36">
        <f>SUM(E26-F26)</f>
        <v>1500</v>
      </c>
      <c r="M26" s="24">
        <v>0</v>
      </c>
      <c r="N26" s="27">
        <f>SUM(I26-M26)</f>
        <v>0</v>
      </c>
      <c r="O26" s="37">
        <f>SUM(I26/F26*100%)</f>
        <v>0</v>
      </c>
      <c r="P26" s="47">
        <f>SUM(H26/E26)</f>
        <v>0</v>
      </c>
      <c r="Q26" s="38">
        <f>SUM(I26/E26*100%)</f>
        <v>0</v>
      </c>
    </row>
    <row r="27" spans="1:17" ht="21.75" customHeight="1" x14ac:dyDescent="0.25">
      <c r="A27" s="32" t="s">
        <v>47</v>
      </c>
      <c r="B27" s="23" t="s">
        <v>48</v>
      </c>
      <c r="C27" s="24">
        <v>3000</v>
      </c>
      <c r="D27" s="45"/>
      <c r="E27" s="24">
        <v>3000</v>
      </c>
      <c r="F27" s="24">
        <v>1500</v>
      </c>
      <c r="G27" s="24">
        <v>0</v>
      </c>
      <c r="H27" s="24">
        <v>0</v>
      </c>
      <c r="I27" s="46">
        <v>0</v>
      </c>
      <c r="J27" s="27">
        <f t="shared" si="1"/>
        <v>1500</v>
      </c>
      <c r="K27" s="28">
        <f>SUM(E27-I27)</f>
        <v>3000</v>
      </c>
      <c r="L27" s="36">
        <f>SUM(E27-F27)</f>
        <v>1500</v>
      </c>
      <c r="M27" s="24">
        <v>0</v>
      </c>
      <c r="N27" s="27">
        <f>SUM(I27-M27)</f>
        <v>0</v>
      </c>
      <c r="O27" s="37">
        <f>SUM(I27/F27*100%)</f>
        <v>0</v>
      </c>
      <c r="P27" s="47">
        <f>SUM(H27/E27)</f>
        <v>0</v>
      </c>
      <c r="Q27" s="38">
        <f>SUM(I27/E27*100%)</f>
        <v>0</v>
      </c>
    </row>
    <row r="28" spans="1:17" ht="21.75" customHeight="1" x14ac:dyDescent="0.25">
      <c r="A28" s="32">
        <v>111</v>
      </c>
      <c r="B28" s="23" t="s">
        <v>49</v>
      </c>
      <c r="C28" s="24">
        <v>2000</v>
      </c>
      <c r="D28" s="45"/>
      <c r="E28" s="24">
        <v>2000</v>
      </c>
      <c r="F28" s="24">
        <v>1000</v>
      </c>
      <c r="G28" s="24">
        <v>0</v>
      </c>
      <c r="H28" s="24">
        <v>0</v>
      </c>
      <c r="I28" s="46">
        <v>59.5</v>
      </c>
      <c r="J28" s="27">
        <f t="shared" si="1"/>
        <v>940.5</v>
      </c>
      <c r="K28" s="28">
        <f>SUM(E28-I28)</f>
        <v>1940.5</v>
      </c>
      <c r="L28" s="36">
        <f>SUM(E28-F28)</f>
        <v>1000</v>
      </c>
      <c r="M28" s="24">
        <v>59.5</v>
      </c>
      <c r="N28" s="27">
        <f>SUM(I28-M28)</f>
        <v>0</v>
      </c>
      <c r="O28" s="37">
        <f>SUM(I28/F28*100%)</f>
        <v>5.9499999999999997E-2</v>
      </c>
      <c r="P28" s="47">
        <f>SUM(H28/E28)</f>
        <v>0</v>
      </c>
      <c r="Q28" s="38">
        <f>SUM(I28/E28*100%)</f>
        <v>2.9749999999999999E-2</v>
      </c>
    </row>
    <row r="29" spans="1:17" ht="21.75" customHeight="1" x14ac:dyDescent="0.25">
      <c r="A29" s="32" t="s">
        <v>50</v>
      </c>
      <c r="B29" s="23" t="s">
        <v>51</v>
      </c>
      <c r="C29" s="24">
        <v>1000</v>
      </c>
      <c r="D29" s="45"/>
      <c r="E29" s="24">
        <v>1000</v>
      </c>
      <c r="F29" s="24">
        <v>500</v>
      </c>
      <c r="G29" s="24">
        <v>0</v>
      </c>
      <c r="H29" s="24">
        <v>0</v>
      </c>
      <c r="I29" s="46">
        <v>0</v>
      </c>
      <c r="J29" s="27">
        <f t="shared" si="1"/>
        <v>500</v>
      </c>
      <c r="K29" s="28">
        <f>SUM(E29-I29)</f>
        <v>1000</v>
      </c>
      <c r="L29" s="36">
        <f>SUM(E29-F29)</f>
        <v>500</v>
      </c>
      <c r="M29" s="24">
        <v>0</v>
      </c>
      <c r="N29" s="27">
        <f>SUM(I29-M29)</f>
        <v>0</v>
      </c>
      <c r="O29" s="37">
        <f>SUM(I29/F29*100%)</f>
        <v>0</v>
      </c>
      <c r="P29" s="47">
        <f>SUM(H29/E29)</f>
        <v>0</v>
      </c>
      <c r="Q29" s="38">
        <f>SUM(I29/E29*100%)</f>
        <v>0</v>
      </c>
    </row>
    <row r="30" spans="1:17" ht="21.75" customHeight="1" x14ac:dyDescent="0.25">
      <c r="A30" s="32" t="s">
        <v>52</v>
      </c>
      <c r="B30" s="23" t="s">
        <v>53</v>
      </c>
      <c r="C30" s="24">
        <v>500</v>
      </c>
      <c r="D30" s="45"/>
      <c r="E30" s="24">
        <v>500</v>
      </c>
      <c r="F30" s="24">
        <v>250</v>
      </c>
      <c r="G30" s="24">
        <v>0</v>
      </c>
      <c r="H30" s="24">
        <v>0</v>
      </c>
      <c r="I30" s="46">
        <v>40</v>
      </c>
      <c r="J30" s="27">
        <f t="shared" si="1"/>
        <v>210</v>
      </c>
      <c r="K30" s="28">
        <f>SUM(E30-I30)</f>
        <v>460</v>
      </c>
      <c r="L30" s="36">
        <f>SUM(E30-F30)</f>
        <v>250</v>
      </c>
      <c r="M30" s="24">
        <v>40</v>
      </c>
      <c r="N30" s="27">
        <f>SUM(I30-M30)</f>
        <v>0</v>
      </c>
      <c r="O30" s="37">
        <f>SUM(I30/F30*100%)</f>
        <v>0.16</v>
      </c>
      <c r="P30" s="47">
        <f>SUM(H30/E30)</f>
        <v>0</v>
      </c>
      <c r="Q30" s="38">
        <f>SUM(I30/E30*100%)</f>
        <v>0.08</v>
      </c>
    </row>
    <row r="31" spans="1:17" ht="21.75" customHeight="1" x14ac:dyDescent="0.25">
      <c r="A31" s="32" t="s">
        <v>54</v>
      </c>
      <c r="B31" s="23" t="s">
        <v>55</v>
      </c>
      <c r="C31" s="24">
        <v>28500</v>
      </c>
      <c r="D31" s="45"/>
      <c r="E31" s="24">
        <v>28500</v>
      </c>
      <c r="F31" s="24">
        <v>14250</v>
      </c>
      <c r="G31" s="24">
        <v>0</v>
      </c>
      <c r="H31" s="24">
        <v>0</v>
      </c>
      <c r="I31" s="46">
        <v>6900.76</v>
      </c>
      <c r="J31" s="27">
        <f t="shared" si="1"/>
        <v>7349.24</v>
      </c>
      <c r="K31" s="28">
        <f>SUM(E31-I31)</f>
        <v>21599.239999999998</v>
      </c>
      <c r="L31" s="36">
        <f>SUM(E31-F31)</f>
        <v>14250</v>
      </c>
      <c r="M31" s="24">
        <v>6900.76</v>
      </c>
      <c r="N31" s="27">
        <f>SUM(I31-M31)</f>
        <v>0</v>
      </c>
      <c r="O31" s="37">
        <f>SUM(I31/F31*100%)</f>
        <v>0.48426385964912283</v>
      </c>
      <c r="P31" s="47">
        <f>SUM(H31/E31)</f>
        <v>0</v>
      </c>
      <c r="Q31" s="38">
        <f>SUM(I31/E31*100%)</f>
        <v>0.24213192982456141</v>
      </c>
    </row>
    <row r="32" spans="1:17" ht="21.75" customHeight="1" x14ac:dyDescent="0.25">
      <c r="A32" s="32" t="s">
        <v>56</v>
      </c>
      <c r="B32" s="23" t="s">
        <v>57</v>
      </c>
      <c r="C32" s="24">
        <v>15000</v>
      </c>
      <c r="D32" s="45">
        <v>321</v>
      </c>
      <c r="E32" s="24">
        <v>15321</v>
      </c>
      <c r="F32" s="24">
        <v>7821</v>
      </c>
      <c r="G32" s="24">
        <v>0</v>
      </c>
      <c r="H32" s="24">
        <v>0</v>
      </c>
      <c r="I32" s="46">
        <v>7179.07</v>
      </c>
      <c r="J32" s="27">
        <f t="shared" si="1"/>
        <v>641.93000000000029</v>
      </c>
      <c r="K32" s="28">
        <f>SUM(E32-I32)</f>
        <v>8141.93</v>
      </c>
      <c r="L32" s="36">
        <f>SUM(E32-F32)</f>
        <v>7500</v>
      </c>
      <c r="M32" s="24">
        <v>7179.07</v>
      </c>
      <c r="N32" s="27">
        <f>SUM(I32-M32)</f>
        <v>0</v>
      </c>
      <c r="O32" s="37">
        <f>SUM(I32/F32*100%)</f>
        <v>0.91792226058048842</v>
      </c>
      <c r="P32" s="47">
        <f>SUM(H32/E32)</f>
        <v>0</v>
      </c>
      <c r="Q32" s="38">
        <f>SUM(I32/E32*100%)</f>
        <v>0.46857711637621563</v>
      </c>
    </row>
    <row r="33" spans="1:17" ht="21.75" customHeight="1" x14ac:dyDescent="0.25">
      <c r="A33" s="32" t="s">
        <v>58</v>
      </c>
      <c r="B33" s="23" t="s">
        <v>59</v>
      </c>
      <c r="C33" s="24">
        <v>25000</v>
      </c>
      <c r="D33" s="45"/>
      <c r="E33" s="24">
        <v>25000</v>
      </c>
      <c r="F33" s="24">
        <v>12500</v>
      </c>
      <c r="G33" s="24">
        <v>0</v>
      </c>
      <c r="H33" s="24">
        <v>0</v>
      </c>
      <c r="I33" s="46">
        <v>0</v>
      </c>
      <c r="J33" s="27">
        <f t="shared" si="1"/>
        <v>12500</v>
      </c>
      <c r="K33" s="28">
        <f>SUM(E33-I33)</f>
        <v>25000</v>
      </c>
      <c r="L33" s="36">
        <f>SUM(E33-F33)</f>
        <v>12500</v>
      </c>
      <c r="M33" s="24">
        <v>0</v>
      </c>
      <c r="N33" s="27">
        <f>SUM(I33-M33)</f>
        <v>0</v>
      </c>
      <c r="O33" s="37">
        <f>SUM(I33/F33*100%)</f>
        <v>0</v>
      </c>
      <c r="P33" s="47">
        <f>SUM(H33/E33)</f>
        <v>0</v>
      </c>
      <c r="Q33" s="38">
        <f>SUM(I33/E33*100%)</f>
        <v>0</v>
      </c>
    </row>
    <row r="34" spans="1:17" ht="21.75" customHeight="1" x14ac:dyDescent="0.25">
      <c r="A34" s="32">
        <v>117</v>
      </c>
      <c r="B34" s="23" t="s">
        <v>60</v>
      </c>
      <c r="C34" s="24">
        <v>10000</v>
      </c>
      <c r="D34" s="45"/>
      <c r="E34" s="24">
        <v>10000</v>
      </c>
      <c r="F34" s="24">
        <v>5000</v>
      </c>
      <c r="G34" s="24">
        <v>0</v>
      </c>
      <c r="H34" s="24">
        <v>0</v>
      </c>
      <c r="I34" s="46">
        <v>963</v>
      </c>
      <c r="J34" s="27">
        <f>F34-I34+H34</f>
        <v>4037</v>
      </c>
      <c r="K34" s="28">
        <f>SUM(E34-I34)</f>
        <v>9037</v>
      </c>
      <c r="L34" s="36">
        <f>SUM(E34-F34)</f>
        <v>5000</v>
      </c>
      <c r="M34" s="24">
        <v>642</v>
      </c>
      <c r="N34" s="27">
        <f>SUM(I34-M34)</f>
        <v>321</v>
      </c>
      <c r="O34" s="37">
        <f>SUM(I34/F34*100%)</f>
        <v>0.19259999999999999</v>
      </c>
      <c r="P34" s="47">
        <f>SUM(H34/E34)</f>
        <v>0</v>
      </c>
      <c r="Q34" s="38">
        <f>SUM(I34/E34*100%)</f>
        <v>9.6299999999999997E-2</v>
      </c>
    </row>
    <row r="35" spans="1:17" ht="21.75" customHeight="1" x14ac:dyDescent="0.25">
      <c r="A35" s="32" t="s">
        <v>61</v>
      </c>
      <c r="B35" s="23" t="s">
        <v>62</v>
      </c>
      <c r="C35" s="24">
        <v>10000</v>
      </c>
      <c r="D35" s="45">
        <v>3959</v>
      </c>
      <c r="E35" s="24">
        <v>13959</v>
      </c>
      <c r="F35" s="24">
        <v>8959</v>
      </c>
      <c r="G35" s="24">
        <v>0</v>
      </c>
      <c r="H35" s="24">
        <v>0</v>
      </c>
      <c r="I35" s="46">
        <v>3210</v>
      </c>
      <c r="J35" s="27">
        <f t="shared" si="1"/>
        <v>5749</v>
      </c>
      <c r="K35" s="28">
        <f>SUM(E35-I35)</f>
        <v>10749</v>
      </c>
      <c r="L35" s="36">
        <f>SUM(E35-F35)</f>
        <v>5000</v>
      </c>
      <c r="M35" s="24">
        <v>0</v>
      </c>
      <c r="N35" s="27">
        <f>SUM(I35-M35)</f>
        <v>3210</v>
      </c>
      <c r="O35" s="37">
        <f>SUM(I35/F35*100%)</f>
        <v>0.35829891728987612</v>
      </c>
      <c r="P35" s="47">
        <f>SUM(H35/E35)</f>
        <v>0</v>
      </c>
      <c r="Q35" s="38">
        <f>SUM(I35/E35*100%)</f>
        <v>0.22995916612937889</v>
      </c>
    </row>
    <row r="36" spans="1:17" ht="21.75" customHeight="1" x14ac:dyDescent="0.25">
      <c r="A36" s="48">
        <v>131</v>
      </c>
      <c r="B36" s="49" t="s">
        <v>63</v>
      </c>
      <c r="C36" s="24">
        <v>10000</v>
      </c>
      <c r="D36" s="50"/>
      <c r="E36" s="24">
        <v>10000</v>
      </c>
      <c r="F36" s="24">
        <v>5000</v>
      </c>
      <c r="G36" s="24">
        <v>0</v>
      </c>
      <c r="H36" s="24">
        <v>0</v>
      </c>
      <c r="I36" s="46">
        <v>0</v>
      </c>
      <c r="J36" s="27">
        <f t="shared" si="1"/>
        <v>5000</v>
      </c>
      <c r="K36" s="28">
        <f>SUM(E36-I36)</f>
        <v>10000</v>
      </c>
      <c r="L36" s="36">
        <f>SUM(E36-F36)</f>
        <v>5000</v>
      </c>
      <c r="M36" s="51">
        <v>0</v>
      </c>
      <c r="N36" s="27">
        <f>SUM(I36-M36)</f>
        <v>0</v>
      </c>
      <c r="O36" s="37">
        <f>SUM(I36/F36*100%)</f>
        <v>0</v>
      </c>
      <c r="P36" s="47">
        <f>SUM(H36/E36)</f>
        <v>0</v>
      </c>
      <c r="Q36" s="38">
        <f>SUM(I36/E36*100%)</f>
        <v>0</v>
      </c>
    </row>
    <row r="37" spans="1:17" ht="21.75" customHeight="1" x14ac:dyDescent="0.25">
      <c r="A37" s="32" t="s">
        <v>64</v>
      </c>
      <c r="B37" s="23" t="s">
        <v>65</v>
      </c>
      <c r="C37" s="24">
        <v>30000</v>
      </c>
      <c r="D37" s="45">
        <v>-1715</v>
      </c>
      <c r="E37" s="24">
        <v>28285</v>
      </c>
      <c r="F37" s="24">
        <v>13285</v>
      </c>
      <c r="G37" s="24">
        <v>0</v>
      </c>
      <c r="H37" s="24">
        <v>0</v>
      </c>
      <c r="I37" s="46">
        <v>8699.74</v>
      </c>
      <c r="J37" s="27">
        <f t="shared" si="1"/>
        <v>4585.26</v>
      </c>
      <c r="K37" s="28">
        <f>SUM(E37-I37)</f>
        <v>19585.260000000002</v>
      </c>
      <c r="L37" s="36">
        <f>SUM(E37-F37)</f>
        <v>15000</v>
      </c>
      <c r="M37" s="24">
        <v>689.51</v>
      </c>
      <c r="N37" s="27">
        <f>SUM(I37-M37)</f>
        <v>8010.23</v>
      </c>
      <c r="O37" s="37">
        <f>SUM(I37/F37*100%)</f>
        <v>0.65485434700790368</v>
      </c>
      <c r="P37" s="47">
        <f>SUM(H37/E37)</f>
        <v>0</v>
      </c>
      <c r="Q37" s="38">
        <f>SUM(I37/E37*100%)</f>
        <v>0.30757433268516882</v>
      </c>
    </row>
    <row r="38" spans="1:17" ht="21.75" customHeight="1" x14ac:dyDescent="0.25">
      <c r="A38" s="32" t="s">
        <v>66</v>
      </c>
      <c r="B38" s="23" t="s">
        <v>67</v>
      </c>
      <c r="C38" s="24">
        <v>15250</v>
      </c>
      <c r="D38" s="25"/>
      <c r="E38" s="24">
        <v>15250</v>
      </c>
      <c r="F38" s="24">
        <v>7625</v>
      </c>
      <c r="G38" s="24">
        <v>0</v>
      </c>
      <c r="H38" s="24">
        <v>0</v>
      </c>
      <c r="I38" s="46">
        <v>3579</v>
      </c>
      <c r="J38" s="27">
        <f t="shared" si="1"/>
        <v>4046</v>
      </c>
      <c r="K38" s="28">
        <f>SUM(E38-I38)</f>
        <v>11671</v>
      </c>
      <c r="L38" s="36">
        <f>SUM(E38-F38)</f>
        <v>7625</v>
      </c>
      <c r="M38" s="24">
        <v>3579</v>
      </c>
      <c r="N38" s="27">
        <f>SUM(I38-M38)</f>
        <v>0</v>
      </c>
      <c r="O38" s="37">
        <f>SUM(I38/F38*100%)</f>
        <v>0.46937704918032785</v>
      </c>
      <c r="P38" s="47">
        <f>SUM(H38/E38)</f>
        <v>0</v>
      </c>
      <c r="Q38" s="38">
        <f>SUM(I38/E38*100%)</f>
        <v>0.23468852459016393</v>
      </c>
    </row>
    <row r="39" spans="1:17" ht="21.75" customHeight="1" x14ac:dyDescent="0.25">
      <c r="A39" s="32" t="s">
        <v>68</v>
      </c>
      <c r="B39" s="23" t="s">
        <v>69</v>
      </c>
      <c r="C39" s="24">
        <v>45000</v>
      </c>
      <c r="D39" s="25">
        <v>2000</v>
      </c>
      <c r="E39" s="24">
        <v>47000</v>
      </c>
      <c r="F39" s="24">
        <v>24500</v>
      </c>
      <c r="G39" s="24">
        <v>0</v>
      </c>
      <c r="H39" s="24">
        <v>0</v>
      </c>
      <c r="I39" s="46">
        <v>24500</v>
      </c>
      <c r="J39" s="27">
        <f t="shared" si="1"/>
        <v>0</v>
      </c>
      <c r="K39" s="28">
        <f>SUM(E39-I39)</f>
        <v>22500</v>
      </c>
      <c r="L39" s="36">
        <f>SUM(E39-F39)</f>
        <v>22500</v>
      </c>
      <c r="M39" s="24">
        <v>24500</v>
      </c>
      <c r="N39" s="27">
        <f>SUM(I39-M39)</f>
        <v>0</v>
      </c>
      <c r="O39" s="37">
        <f>SUM(I39/F39*100%)</f>
        <v>1</v>
      </c>
      <c r="P39" s="47">
        <f>SUM(H39/E39)</f>
        <v>0</v>
      </c>
      <c r="Q39" s="38">
        <f>SUM(I39/E39*100%)</f>
        <v>0.52127659574468088</v>
      </c>
    </row>
    <row r="40" spans="1:17" ht="21.75" customHeight="1" x14ac:dyDescent="0.25">
      <c r="A40" s="32" t="s">
        <v>70</v>
      </c>
      <c r="B40" s="23" t="s">
        <v>71</v>
      </c>
      <c r="C40" s="24">
        <v>13000</v>
      </c>
      <c r="D40" s="25"/>
      <c r="E40" s="24">
        <v>13000</v>
      </c>
      <c r="F40" s="24">
        <v>6500</v>
      </c>
      <c r="G40" s="24">
        <v>0</v>
      </c>
      <c r="H40" s="24">
        <v>0</v>
      </c>
      <c r="I40" s="46">
        <v>2117.5</v>
      </c>
      <c r="J40" s="27">
        <f t="shared" si="1"/>
        <v>4382.5</v>
      </c>
      <c r="K40" s="28">
        <f>SUM(E40-I40)</f>
        <v>10882.5</v>
      </c>
      <c r="L40" s="25">
        <f>SUM(E40-F40)</f>
        <v>6500</v>
      </c>
      <c r="M40" s="24">
        <v>2117.5</v>
      </c>
      <c r="N40" s="27">
        <f>SUM(I40-M40)</f>
        <v>0</v>
      </c>
      <c r="O40" s="37">
        <f>SUM(I40/F40*100%)</f>
        <v>0.32576923076923076</v>
      </c>
      <c r="P40" s="47">
        <f>SUM(H40/E40)</f>
        <v>0</v>
      </c>
      <c r="Q40" s="38">
        <f>SUM(I40/E40*100%)</f>
        <v>0.16288461538461538</v>
      </c>
    </row>
    <row r="41" spans="1:17" ht="21.75" customHeight="1" x14ac:dyDescent="0.25">
      <c r="A41" s="52" t="s">
        <v>72</v>
      </c>
      <c r="B41" s="53" t="s">
        <v>73</v>
      </c>
      <c r="C41" s="24">
        <v>40000</v>
      </c>
      <c r="D41" s="54"/>
      <c r="E41" s="24">
        <v>40000</v>
      </c>
      <c r="F41" s="24">
        <v>20000</v>
      </c>
      <c r="G41" s="24">
        <v>0</v>
      </c>
      <c r="H41" s="24">
        <v>0</v>
      </c>
      <c r="I41" s="46">
        <v>10438.25</v>
      </c>
      <c r="J41" s="27">
        <f t="shared" si="1"/>
        <v>9561.75</v>
      </c>
      <c r="K41" s="28">
        <f>SUM(E41-I41)</f>
        <v>29561.75</v>
      </c>
      <c r="L41" s="25">
        <f>SUM(E41-F41)</f>
        <v>20000</v>
      </c>
      <c r="M41" s="24">
        <v>10438.25</v>
      </c>
      <c r="N41" s="27">
        <f>SUM(I41-M41)</f>
        <v>0</v>
      </c>
      <c r="O41" s="37">
        <f>SUM(I41/F41*100%)</f>
        <v>0.5219125</v>
      </c>
      <c r="P41" s="47">
        <f>SUM(H41/E41)</f>
        <v>0</v>
      </c>
      <c r="Q41" s="38">
        <f>SUM(I41/E41*100%)</f>
        <v>0.26095625</v>
      </c>
    </row>
    <row r="42" spans="1:17" ht="21.75" customHeight="1" x14ac:dyDescent="0.25">
      <c r="A42" s="32" t="s">
        <v>74</v>
      </c>
      <c r="B42" s="55" t="s">
        <v>75</v>
      </c>
      <c r="C42" s="24">
        <v>1500</v>
      </c>
      <c r="D42" s="56"/>
      <c r="E42" s="24">
        <v>1500</v>
      </c>
      <c r="F42" s="24">
        <v>750</v>
      </c>
      <c r="G42" s="24">
        <v>0</v>
      </c>
      <c r="H42" s="24">
        <v>0</v>
      </c>
      <c r="I42" s="46">
        <v>0</v>
      </c>
      <c r="J42" s="27">
        <f t="shared" si="1"/>
        <v>750</v>
      </c>
      <c r="K42" s="28">
        <f>SUM(E42-I42)</f>
        <v>1500</v>
      </c>
      <c r="L42" s="24">
        <f>SUM(E42-F42)</f>
        <v>750</v>
      </c>
      <c r="M42" s="24">
        <v>0</v>
      </c>
      <c r="N42" s="24">
        <f>SUM(I42-M42)</f>
        <v>0</v>
      </c>
      <c r="O42" s="37">
        <f>SUM(I42/F42*100%)</f>
        <v>0</v>
      </c>
      <c r="P42" s="47">
        <f>SUM(H42/E42)</f>
        <v>0</v>
      </c>
      <c r="Q42" s="38">
        <f>SUM(I42/E42*100%)</f>
        <v>0</v>
      </c>
    </row>
    <row r="43" spans="1:17" ht="21.75" customHeight="1" x14ac:dyDescent="0.25">
      <c r="A43" s="32">
        <v>154</v>
      </c>
      <c r="B43" s="55" t="s">
        <v>76</v>
      </c>
      <c r="C43" s="24">
        <v>500</v>
      </c>
      <c r="D43" s="56"/>
      <c r="E43" s="24">
        <v>500</v>
      </c>
      <c r="F43" s="24">
        <v>250</v>
      </c>
      <c r="G43" s="24">
        <v>0</v>
      </c>
      <c r="H43" s="24">
        <v>0</v>
      </c>
      <c r="I43" s="46">
        <v>74.5</v>
      </c>
      <c r="J43" s="27">
        <f>F43-I43+H43</f>
        <v>175.5</v>
      </c>
      <c r="K43" s="28">
        <f>SUM(E43-I43)</f>
        <v>425.5</v>
      </c>
      <c r="L43" s="24">
        <f>SUM(E43-F43)</f>
        <v>250</v>
      </c>
      <c r="M43" s="24">
        <v>75</v>
      </c>
      <c r="N43" s="24">
        <f>SUM(I43-M43)</f>
        <v>-0.5</v>
      </c>
      <c r="O43" s="37">
        <f>SUM(I43/F43*100%)</f>
        <v>0.29799999999999999</v>
      </c>
      <c r="P43" s="47">
        <f>SUM(H43/E43)</f>
        <v>0</v>
      </c>
      <c r="Q43" s="38">
        <f>SUM(I43/E43*100%)</f>
        <v>0.14899999999999999</v>
      </c>
    </row>
    <row r="44" spans="1:17" ht="21.75" customHeight="1" x14ac:dyDescent="0.25">
      <c r="A44" s="32" t="s">
        <v>77</v>
      </c>
      <c r="B44" s="55" t="s">
        <v>78</v>
      </c>
      <c r="C44" s="24">
        <v>13000</v>
      </c>
      <c r="D44" s="24"/>
      <c r="E44" s="24">
        <v>13000</v>
      </c>
      <c r="F44" s="24">
        <v>6500</v>
      </c>
      <c r="G44" s="24">
        <v>0</v>
      </c>
      <c r="H44" s="24">
        <v>0</v>
      </c>
      <c r="I44" s="46">
        <v>4544.92</v>
      </c>
      <c r="J44" s="27">
        <f t="shared" si="1"/>
        <v>1955.08</v>
      </c>
      <c r="K44" s="28">
        <f>SUM(E44-I44)</f>
        <v>8455.08</v>
      </c>
      <c r="L44" s="24">
        <f>SUM(E44-F44)</f>
        <v>6500</v>
      </c>
      <c r="M44" s="24">
        <v>2938.45</v>
      </c>
      <c r="N44" s="24">
        <f>SUM(I44-M44)</f>
        <v>1606.4700000000003</v>
      </c>
      <c r="O44" s="37">
        <f>SUM(I44/F44*100%)</f>
        <v>0.69921846153846157</v>
      </c>
      <c r="P44" s="47">
        <f>SUM(H44/E44)</f>
        <v>0</v>
      </c>
      <c r="Q44" s="38">
        <f>SUM(I44/E44*100%)</f>
        <v>0.34960923076923078</v>
      </c>
    </row>
    <row r="45" spans="1:17" ht="21.75" customHeight="1" x14ac:dyDescent="0.25">
      <c r="A45" s="32">
        <v>165</v>
      </c>
      <c r="B45" s="55" t="s">
        <v>79</v>
      </c>
      <c r="C45" s="24">
        <v>0</v>
      </c>
      <c r="D45" s="24">
        <v>3800</v>
      </c>
      <c r="E45" s="24">
        <v>3800</v>
      </c>
      <c r="F45" s="24">
        <v>3800</v>
      </c>
      <c r="G45" s="24">
        <v>0</v>
      </c>
      <c r="H45" s="24">
        <v>0</v>
      </c>
      <c r="I45" s="46">
        <v>2454.88</v>
      </c>
      <c r="J45" s="27">
        <f>F45-I45+H45</f>
        <v>1345.12</v>
      </c>
      <c r="K45" s="28">
        <f>SUM(E45-I45)</f>
        <v>1345.12</v>
      </c>
      <c r="L45" s="24">
        <f>SUM(E45-F45)</f>
        <v>0</v>
      </c>
      <c r="M45" s="24">
        <v>2454.88</v>
      </c>
      <c r="N45" s="24">
        <f>SUM(I45-M45)</f>
        <v>0</v>
      </c>
      <c r="O45" s="37">
        <f>SUM(I45/F45*100%)</f>
        <v>0.64602105263157894</v>
      </c>
      <c r="P45" s="47">
        <f>SUM(H45/E45)</f>
        <v>0</v>
      </c>
      <c r="Q45" s="38">
        <f>SUM(I45/E45*100%)</f>
        <v>0.64602105263157894</v>
      </c>
    </row>
    <row r="46" spans="1:17" ht="21.75" customHeight="1" x14ac:dyDescent="0.25">
      <c r="A46" s="32" t="s">
        <v>80</v>
      </c>
      <c r="B46" s="55" t="s">
        <v>81</v>
      </c>
      <c r="C46" s="24">
        <v>20500</v>
      </c>
      <c r="D46" s="56"/>
      <c r="E46" s="24">
        <v>20500</v>
      </c>
      <c r="F46" s="24">
        <v>10500</v>
      </c>
      <c r="G46" s="24">
        <v>0</v>
      </c>
      <c r="H46" s="24">
        <v>0</v>
      </c>
      <c r="I46" s="46">
        <v>3170.13</v>
      </c>
      <c r="J46" s="27">
        <f t="shared" si="1"/>
        <v>7329.87</v>
      </c>
      <c r="K46" s="28">
        <f>SUM(E46-I46)</f>
        <v>17329.87</v>
      </c>
      <c r="L46" s="24">
        <f>SUM(E46-F46)</f>
        <v>10000</v>
      </c>
      <c r="M46" s="24">
        <v>1571.07</v>
      </c>
      <c r="N46" s="24">
        <f>SUM(I46-M46)</f>
        <v>1599.0600000000002</v>
      </c>
      <c r="O46" s="37">
        <f>SUM(I46/F46*100%)</f>
        <v>0.30191714285714288</v>
      </c>
      <c r="P46" s="47">
        <f>SUM(H46/E46)</f>
        <v>0</v>
      </c>
      <c r="Q46" s="38">
        <f>SUM(I46/E46*100%)</f>
        <v>0.15464048780487805</v>
      </c>
    </row>
    <row r="47" spans="1:17" ht="21.75" customHeight="1" x14ac:dyDescent="0.25">
      <c r="A47" s="32" t="s">
        <v>82</v>
      </c>
      <c r="B47" s="55" t="s">
        <v>83</v>
      </c>
      <c r="C47" s="24">
        <v>15000</v>
      </c>
      <c r="D47" s="24">
        <v>-2800</v>
      </c>
      <c r="E47" s="24">
        <v>12200</v>
      </c>
      <c r="F47" s="24">
        <v>2200</v>
      </c>
      <c r="G47" s="24">
        <v>0</v>
      </c>
      <c r="H47" s="24">
        <v>0</v>
      </c>
      <c r="I47" s="46">
        <v>0</v>
      </c>
      <c r="J47" s="27">
        <f t="shared" si="1"/>
        <v>2200</v>
      </c>
      <c r="K47" s="28">
        <f>SUM(E47-I47)</f>
        <v>12200</v>
      </c>
      <c r="L47" s="24">
        <f>SUM(E47-F47)</f>
        <v>10000</v>
      </c>
      <c r="M47" s="24">
        <v>0</v>
      </c>
      <c r="N47" s="57">
        <f>SUM(I47-M47)</f>
        <v>0</v>
      </c>
      <c r="O47" s="37">
        <f>SUM(I47/F47*100%)</f>
        <v>0</v>
      </c>
      <c r="P47" s="47">
        <f>SUM(H47/E47)</f>
        <v>0</v>
      </c>
      <c r="Q47" s="38">
        <f>SUM(I47/E47*100%)</f>
        <v>0</v>
      </c>
    </row>
    <row r="48" spans="1:17" ht="21.75" customHeight="1" x14ac:dyDescent="0.25">
      <c r="A48" s="32" t="s">
        <v>84</v>
      </c>
      <c r="B48" s="23" t="s">
        <v>85</v>
      </c>
      <c r="C48" s="24">
        <v>5000</v>
      </c>
      <c r="D48" s="46"/>
      <c r="E48" s="24">
        <v>5000</v>
      </c>
      <c r="F48" s="24">
        <v>2500</v>
      </c>
      <c r="G48" s="24">
        <v>0</v>
      </c>
      <c r="H48" s="24">
        <v>0</v>
      </c>
      <c r="I48" s="25">
        <v>0</v>
      </c>
      <c r="J48" s="27">
        <f t="shared" si="1"/>
        <v>2500</v>
      </c>
      <c r="K48" s="28">
        <f>SUM(E48-I48)</f>
        <v>5000</v>
      </c>
      <c r="L48" s="24">
        <f>SUM(E48-F48)</f>
        <v>2500</v>
      </c>
      <c r="M48" s="24">
        <v>0</v>
      </c>
      <c r="N48" s="57">
        <f>SUM(I48-M48)</f>
        <v>0</v>
      </c>
      <c r="O48" s="37">
        <f>SUM(I48/F48*100%)</f>
        <v>0</v>
      </c>
      <c r="P48" s="47">
        <f>SUM(H48/E48)</f>
        <v>0</v>
      </c>
      <c r="Q48" s="38">
        <f>SUM(I48/E48*100%)</f>
        <v>0</v>
      </c>
    </row>
    <row r="49" spans="1:17" ht="21.75" customHeight="1" x14ac:dyDescent="0.25">
      <c r="A49" s="32" t="s">
        <v>86</v>
      </c>
      <c r="B49" s="23" t="s">
        <v>87</v>
      </c>
      <c r="C49" s="24">
        <v>3000</v>
      </c>
      <c r="D49" s="46"/>
      <c r="E49" s="24">
        <v>3000</v>
      </c>
      <c r="F49" s="24">
        <v>1500</v>
      </c>
      <c r="G49" s="24">
        <v>0</v>
      </c>
      <c r="H49" s="24">
        <v>0</v>
      </c>
      <c r="I49" s="25">
        <v>280.14</v>
      </c>
      <c r="J49" s="27">
        <f t="shared" si="1"/>
        <v>1219.8600000000001</v>
      </c>
      <c r="K49" s="28">
        <f>SUM(E49-I49)</f>
        <v>2719.86</v>
      </c>
      <c r="L49" s="24">
        <f>SUM(E49-F49)</f>
        <v>1500</v>
      </c>
      <c r="M49" s="24">
        <v>280</v>
      </c>
      <c r="N49" s="57">
        <f>SUM(I49-M49)</f>
        <v>0.13999999999998636</v>
      </c>
      <c r="O49" s="37">
        <f>SUM(I49/F49*100%)</f>
        <v>0.18675999999999998</v>
      </c>
      <c r="P49" s="47">
        <f>SUM(H49/E49)</f>
        <v>0</v>
      </c>
      <c r="Q49" s="38">
        <f>SUM(I49/E49*100%)</f>
        <v>9.3379999999999991E-2</v>
      </c>
    </row>
    <row r="50" spans="1:17" ht="21.75" customHeight="1" x14ac:dyDescent="0.25">
      <c r="A50" s="32" t="s">
        <v>88</v>
      </c>
      <c r="B50" s="23" t="s">
        <v>89</v>
      </c>
      <c r="C50" s="24">
        <v>1000</v>
      </c>
      <c r="D50" s="46"/>
      <c r="E50" s="24">
        <v>1000</v>
      </c>
      <c r="F50" s="24">
        <v>500</v>
      </c>
      <c r="G50" s="24">
        <v>0</v>
      </c>
      <c r="H50" s="24">
        <v>0</v>
      </c>
      <c r="I50" s="25">
        <v>0</v>
      </c>
      <c r="J50" s="27">
        <f t="shared" si="1"/>
        <v>500</v>
      </c>
      <c r="K50" s="28">
        <f>SUM(E50-I50)</f>
        <v>1000</v>
      </c>
      <c r="L50" s="24">
        <f>SUM(E50-F50)</f>
        <v>500</v>
      </c>
      <c r="M50" s="24">
        <v>0</v>
      </c>
      <c r="N50" s="57">
        <f>SUM(I50-M50)</f>
        <v>0</v>
      </c>
      <c r="O50" s="37">
        <f>SUM(I50/F50*100%)</f>
        <v>0</v>
      </c>
      <c r="P50" s="47">
        <f>SUM(H50/E50)</f>
        <v>0</v>
      </c>
      <c r="Q50" s="38">
        <f>SUM(I50/E50*100%)</f>
        <v>0</v>
      </c>
    </row>
    <row r="51" spans="1:17" ht="21.75" customHeight="1" x14ac:dyDescent="0.25">
      <c r="A51" s="32" t="s">
        <v>90</v>
      </c>
      <c r="B51" s="23" t="s">
        <v>91</v>
      </c>
      <c r="C51" s="24">
        <v>3000</v>
      </c>
      <c r="D51" s="46"/>
      <c r="E51" s="24">
        <v>3000</v>
      </c>
      <c r="F51" s="24">
        <v>1500</v>
      </c>
      <c r="G51" s="24">
        <v>0</v>
      </c>
      <c r="H51" s="24">
        <v>0</v>
      </c>
      <c r="I51" s="25">
        <v>0</v>
      </c>
      <c r="J51" s="27">
        <f t="shared" si="1"/>
        <v>1500</v>
      </c>
      <c r="K51" s="28">
        <f>SUM(E51-I51)</f>
        <v>3000</v>
      </c>
      <c r="L51" s="24">
        <f>SUM(E51-F51)</f>
        <v>1500</v>
      </c>
      <c r="M51" s="24">
        <v>0</v>
      </c>
      <c r="N51" s="57">
        <f>SUM(I51-M51)</f>
        <v>0</v>
      </c>
      <c r="O51" s="37">
        <f>SUM(I51/F51*100%)</f>
        <v>0</v>
      </c>
      <c r="P51" s="47">
        <f>SUM(H51/E51)</f>
        <v>0</v>
      </c>
      <c r="Q51" s="38">
        <f>SUM(I51/E51*100%)</f>
        <v>0</v>
      </c>
    </row>
    <row r="52" spans="1:17" ht="21.75" customHeight="1" x14ac:dyDescent="0.25">
      <c r="A52" s="58" t="s">
        <v>92</v>
      </c>
      <c r="B52" s="59" t="s">
        <v>93</v>
      </c>
      <c r="C52" s="24">
        <v>7500</v>
      </c>
      <c r="D52" s="46"/>
      <c r="E52" s="24">
        <v>7500</v>
      </c>
      <c r="F52" s="24">
        <v>3750</v>
      </c>
      <c r="G52" s="24">
        <v>0</v>
      </c>
      <c r="H52" s="24">
        <v>0</v>
      </c>
      <c r="I52" s="25">
        <v>317.33</v>
      </c>
      <c r="J52" s="27">
        <f t="shared" si="1"/>
        <v>3432.67</v>
      </c>
      <c r="K52" s="28">
        <f>SUM(E52-I52)</f>
        <v>7182.67</v>
      </c>
      <c r="L52" s="24">
        <f>SUM(E52-F52)</f>
        <v>3750</v>
      </c>
      <c r="M52" s="24">
        <v>317.33</v>
      </c>
      <c r="N52" s="57">
        <v>317.33</v>
      </c>
      <c r="O52" s="37">
        <f>SUM(I52/F52*100%)</f>
        <v>8.4621333333333326E-2</v>
      </c>
      <c r="P52" s="47">
        <f>SUM(H52/E52)</f>
        <v>0</v>
      </c>
      <c r="Q52" s="38">
        <f>SUM(I52/E52*100%)</f>
        <v>4.2310666666666663E-2</v>
      </c>
    </row>
    <row r="53" spans="1:17" ht="21.75" customHeight="1" x14ac:dyDescent="0.25">
      <c r="A53" s="32">
        <v>191</v>
      </c>
      <c r="B53" s="55" t="s">
        <v>170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5">
        <v>0</v>
      </c>
      <c r="J53" s="27">
        <f t="shared" si="1"/>
        <v>0</v>
      </c>
      <c r="K53" s="28">
        <f>SUM(E53-I53)</f>
        <v>0</v>
      </c>
      <c r="L53" s="24">
        <f>SUM(E53-F53)</f>
        <v>0</v>
      </c>
      <c r="M53" s="24">
        <v>0</v>
      </c>
      <c r="N53" s="57">
        <f>SUM(I53-M53)</f>
        <v>0</v>
      </c>
      <c r="O53" s="37">
        <v>0</v>
      </c>
      <c r="P53" s="47">
        <v>0</v>
      </c>
      <c r="Q53" s="38">
        <v>0</v>
      </c>
    </row>
    <row r="54" spans="1:17" ht="21.75" customHeight="1" x14ac:dyDescent="0.25">
      <c r="A54" s="32">
        <v>192</v>
      </c>
      <c r="B54" s="55" t="s">
        <v>171</v>
      </c>
      <c r="C54" s="24">
        <v>0</v>
      </c>
      <c r="D54" s="24">
        <v>4594</v>
      </c>
      <c r="E54" s="24">
        <v>4594</v>
      </c>
      <c r="F54" s="24">
        <v>4594</v>
      </c>
      <c r="G54" s="24">
        <v>0</v>
      </c>
      <c r="H54" s="24">
        <v>0</v>
      </c>
      <c r="I54" s="25">
        <v>4587.3999999999996</v>
      </c>
      <c r="J54" s="27">
        <f t="shared" si="1"/>
        <v>6.6000000000003638</v>
      </c>
      <c r="K54" s="28">
        <f>SUM(E54-I54)</f>
        <v>6.6000000000003638</v>
      </c>
      <c r="L54" s="24">
        <f>SUM(E54-F54)</f>
        <v>0</v>
      </c>
      <c r="M54" s="24">
        <v>4587.3999999999996</v>
      </c>
      <c r="N54" s="57">
        <f>SUM(I54-M54)</f>
        <v>0</v>
      </c>
      <c r="O54" s="37">
        <v>0</v>
      </c>
      <c r="P54" s="47">
        <v>0</v>
      </c>
      <c r="Q54" s="38">
        <v>0</v>
      </c>
    </row>
    <row r="55" spans="1:17" ht="21.75" customHeight="1" x14ac:dyDescent="0.25">
      <c r="A55" s="32">
        <v>193</v>
      </c>
      <c r="B55" s="55" t="s">
        <v>172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5">
        <v>0</v>
      </c>
      <c r="J55" s="27">
        <f t="shared" si="1"/>
        <v>0</v>
      </c>
      <c r="K55" s="28">
        <f>SUM(E55-I55)</f>
        <v>0</v>
      </c>
      <c r="L55" s="24">
        <f>SUM(E55-F55)</f>
        <v>0</v>
      </c>
      <c r="M55" s="24">
        <v>0</v>
      </c>
      <c r="N55" s="57">
        <f>SUM(I55-M55)</f>
        <v>0</v>
      </c>
      <c r="O55" s="37">
        <v>0</v>
      </c>
      <c r="P55" s="47">
        <v>0</v>
      </c>
      <c r="Q55" s="38">
        <v>0</v>
      </c>
    </row>
    <row r="56" spans="1:17" ht="21.75" customHeight="1" x14ac:dyDescent="0.25">
      <c r="A56" s="32">
        <v>194</v>
      </c>
      <c r="B56" s="55" t="s">
        <v>173</v>
      </c>
      <c r="C56" s="24">
        <v>0</v>
      </c>
      <c r="D56" s="24">
        <v>2124</v>
      </c>
      <c r="E56" s="24">
        <v>2124</v>
      </c>
      <c r="F56" s="24">
        <v>2124</v>
      </c>
      <c r="G56" s="24">
        <v>0</v>
      </c>
      <c r="H56" s="24">
        <v>0</v>
      </c>
      <c r="I56" s="25">
        <v>0</v>
      </c>
      <c r="J56" s="27">
        <f>F56-I56+H56</f>
        <v>2124</v>
      </c>
      <c r="K56" s="28">
        <f>SUM(E56-I56)</f>
        <v>2124</v>
      </c>
      <c r="L56" s="24">
        <f>SUM(E56-F56)</f>
        <v>0</v>
      </c>
      <c r="M56" s="24">
        <v>0</v>
      </c>
      <c r="N56" s="57">
        <f>SUM(I56-M56)</f>
        <v>0</v>
      </c>
      <c r="O56" s="37">
        <v>0</v>
      </c>
      <c r="P56" s="47">
        <v>0</v>
      </c>
      <c r="Q56" s="38">
        <v>0</v>
      </c>
    </row>
    <row r="57" spans="1:17" ht="21.75" customHeight="1" x14ac:dyDescent="0.25">
      <c r="A57" s="32">
        <v>196</v>
      </c>
      <c r="B57" s="55" t="s">
        <v>174</v>
      </c>
      <c r="C57" s="24">
        <v>0</v>
      </c>
      <c r="D57" s="24">
        <v>208</v>
      </c>
      <c r="E57" s="24">
        <v>208</v>
      </c>
      <c r="F57" s="24">
        <v>208</v>
      </c>
      <c r="G57" s="24">
        <v>0</v>
      </c>
      <c r="H57" s="24">
        <v>0</v>
      </c>
      <c r="I57" s="25">
        <v>207.25</v>
      </c>
      <c r="J57" s="27">
        <f t="shared" si="1"/>
        <v>0.75</v>
      </c>
      <c r="K57" s="28">
        <f>SUM(E57-I57)</f>
        <v>0.75</v>
      </c>
      <c r="L57" s="24">
        <f>SUM(E57-F57)</f>
        <v>0</v>
      </c>
      <c r="M57" s="24">
        <v>207.25</v>
      </c>
      <c r="N57" s="57">
        <f>SUM(I57-M57)</f>
        <v>0</v>
      </c>
      <c r="O57" s="37">
        <v>0</v>
      </c>
      <c r="P57" s="47">
        <v>0</v>
      </c>
      <c r="Q57" s="38">
        <v>0</v>
      </c>
    </row>
    <row r="58" spans="1:17" ht="21.75" customHeight="1" x14ac:dyDescent="0.25">
      <c r="A58" s="32">
        <v>197</v>
      </c>
      <c r="B58" s="55" t="s">
        <v>94</v>
      </c>
      <c r="C58" s="24">
        <v>0</v>
      </c>
      <c r="D58" s="24">
        <v>181</v>
      </c>
      <c r="E58" s="24">
        <v>181</v>
      </c>
      <c r="F58" s="24">
        <v>181</v>
      </c>
      <c r="G58" s="24">
        <v>0</v>
      </c>
      <c r="H58" s="24">
        <v>0</v>
      </c>
      <c r="I58" s="25">
        <v>0</v>
      </c>
      <c r="J58" s="27">
        <f t="shared" si="1"/>
        <v>181</v>
      </c>
      <c r="K58" s="28">
        <f>SUM(E58-I58)</f>
        <v>181</v>
      </c>
      <c r="L58" s="24">
        <f>SUM(E58-F58)</f>
        <v>0</v>
      </c>
      <c r="M58" s="24">
        <v>0</v>
      </c>
      <c r="N58" s="57">
        <f>SUM(I58-M58)</f>
        <v>0</v>
      </c>
      <c r="O58" s="37">
        <v>0</v>
      </c>
      <c r="P58" s="47">
        <v>0</v>
      </c>
      <c r="Q58" s="38">
        <v>0</v>
      </c>
    </row>
    <row r="59" spans="1:17" ht="21.75" customHeight="1" x14ac:dyDescent="0.25">
      <c r="A59" s="32">
        <v>199</v>
      </c>
      <c r="B59" s="23" t="s">
        <v>175</v>
      </c>
      <c r="C59" s="24">
        <v>0</v>
      </c>
      <c r="D59" s="24">
        <v>50</v>
      </c>
      <c r="E59" s="24">
        <v>50</v>
      </c>
      <c r="F59" s="24">
        <v>50</v>
      </c>
      <c r="G59" s="24">
        <v>0</v>
      </c>
      <c r="H59" s="24">
        <v>0</v>
      </c>
      <c r="I59" s="25">
        <v>49.95</v>
      </c>
      <c r="J59" s="27">
        <f>F59-I59+H59</f>
        <v>4.9999999999997158E-2</v>
      </c>
      <c r="K59" s="28">
        <f>SUM(E59-I59)</f>
        <v>4.9999999999997158E-2</v>
      </c>
      <c r="L59" s="24">
        <f>SUM(E59-F59)</f>
        <v>0</v>
      </c>
      <c r="M59" s="24">
        <v>49.95</v>
      </c>
      <c r="N59" s="57">
        <f>SUM(I59-M59)</f>
        <v>0</v>
      </c>
      <c r="O59" s="37">
        <v>0</v>
      </c>
      <c r="P59" s="47">
        <v>0</v>
      </c>
      <c r="Q59" s="38">
        <v>0</v>
      </c>
    </row>
    <row r="60" spans="1:17" s="64" customFormat="1" ht="22.5" customHeight="1" x14ac:dyDescent="0.25">
      <c r="A60" s="60"/>
      <c r="B60" s="61" t="s">
        <v>95</v>
      </c>
      <c r="C60" s="62">
        <f>SUM(C61:C89)</f>
        <v>95100</v>
      </c>
      <c r="D60" s="62">
        <f>SUM(D61:D88)</f>
        <v>2633</v>
      </c>
      <c r="E60" s="62">
        <f>SUM(E61:E95)</f>
        <v>100215</v>
      </c>
      <c r="F60" s="62">
        <f>SUM(F61:F95)</f>
        <v>53915</v>
      </c>
      <c r="G60" s="62">
        <v>0</v>
      </c>
      <c r="H60" s="62">
        <f>SUM(H61:H95)</f>
        <v>0</v>
      </c>
      <c r="I60" s="62">
        <f>SUM(I61:I95)</f>
        <v>18216.340000000004</v>
      </c>
      <c r="J60" s="62">
        <f>SUM(F60-I60)</f>
        <v>35698.659999999996</v>
      </c>
      <c r="K60" s="62">
        <f>SUM(E60-G60-I60)</f>
        <v>81998.66</v>
      </c>
      <c r="L60" s="62">
        <f>SUM(E60-F60)</f>
        <v>46300</v>
      </c>
      <c r="M60" s="62">
        <f>SUM(M61:M95)</f>
        <v>10298.890000000001</v>
      </c>
      <c r="N60" s="62">
        <f>+I60-M60</f>
        <v>7917.4500000000025</v>
      </c>
      <c r="O60" s="63">
        <f>SUM(I60/F60*100%)</f>
        <v>0.33787146434201992</v>
      </c>
      <c r="P60" s="43">
        <f>SUM(H60/E60)</f>
        <v>0</v>
      </c>
      <c r="Q60" s="15">
        <f>SUM(I60/E60*100%)</f>
        <v>0.18177258893379239</v>
      </c>
    </row>
    <row r="61" spans="1:17" s="64" customFormat="1" ht="22.5" customHeight="1" x14ac:dyDescent="0.25">
      <c r="A61" s="32" t="s">
        <v>96</v>
      </c>
      <c r="B61" s="23" t="s">
        <v>97</v>
      </c>
      <c r="C61" s="24">
        <v>10000</v>
      </c>
      <c r="D61" s="24"/>
      <c r="E61" s="24">
        <v>10000</v>
      </c>
      <c r="F61" s="24">
        <v>5000</v>
      </c>
      <c r="G61" s="24">
        <v>0</v>
      </c>
      <c r="H61" s="24">
        <v>0</v>
      </c>
      <c r="I61" s="24">
        <v>1270.8800000000001</v>
      </c>
      <c r="J61" s="27">
        <f>F61-I61-G61</f>
        <v>3729.12</v>
      </c>
      <c r="K61" s="28">
        <f>SUM(E61-H61-I61)</f>
        <v>8729.119999999999</v>
      </c>
      <c r="L61" s="24">
        <f>SUM(E61-F61)</f>
        <v>5000</v>
      </c>
      <c r="M61" s="24">
        <v>1270.8800000000001</v>
      </c>
      <c r="N61" s="24">
        <f>SUM(I61-M61)</f>
        <v>0</v>
      </c>
      <c r="O61" s="29">
        <f>SUM(I61/F61*100%)</f>
        <v>0.25417600000000001</v>
      </c>
      <c r="P61" s="14">
        <f>SUM(H61/E61)</f>
        <v>0</v>
      </c>
      <c r="Q61" s="15">
        <f>SUM(I61/E61*100%)</f>
        <v>0.12708800000000001</v>
      </c>
    </row>
    <row r="62" spans="1:17" s="64" customFormat="1" ht="22.5" customHeight="1" x14ac:dyDescent="0.25">
      <c r="A62" s="32" t="s">
        <v>98</v>
      </c>
      <c r="B62" s="23" t="s">
        <v>99</v>
      </c>
      <c r="C62" s="24">
        <v>7000</v>
      </c>
      <c r="D62" s="24"/>
      <c r="E62" s="24">
        <v>7000</v>
      </c>
      <c r="F62" s="24">
        <v>3500</v>
      </c>
      <c r="G62" s="24">
        <v>0</v>
      </c>
      <c r="H62" s="24">
        <v>0</v>
      </c>
      <c r="I62" s="24">
        <v>803</v>
      </c>
      <c r="J62" s="27">
        <f t="shared" ref="J62:J91" si="2">F62-I62-G62</f>
        <v>2697</v>
      </c>
      <c r="K62" s="28">
        <f>SUM(E62-H62-I62)</f>
        <v>6197</v>
      </c>
      <c r="L62" s="24">
        <f>SUM(E62-F62)</f>
        <v>3500</v>
      </c>
      <c r="M62" s="24">
        <v>153</v>
      </c>
      <c r="N62" s="24">
        <f>SUM(I62-M62)</f>
        <v>650</v>
      </c>
      <c r="O62" s="29">
        <f>SUM(I62/F62*100%)</f>
        <v>0.22942857142857143</v>
      </c>
      <c r="P62" s="14">
        <f>SUM(H62/E62)</f>
        <v>0</v>
      </c>
      <c r="Q62" s="15">
        <f>SUM(I62/E62*100%)</f>
        <v>0.11471428571428571</v>
      </c>
    </row>
    <row r="63" spans="1:17" s="64" customFormat="1" ht="22.5" customHeight="1" x14ac:dyDescent="0.25">
      <c r="A63" s="32">
        <v>211</v>
      </c>
      <c r="B63" s="23" t="s">
        <v>100</v>
      </c>
      <c r="C63" s="24">
        <v>0</v>
      </c>
      <c r="D63" s="24"/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7">
        <f>F63-I63-G63</f>
        <v>0</v>
      </c>
      <c r="K63" s="28">
        <f>SUM(E63-H63-I63)</f>
        <v>0</v>
      </c>
      <c r="L63" s="24">
        <f>SUM(E63-F63)</f>
        <v>0</v>
      </c>
      <c r="M63" s="24">
        <v>0</v>
      </c>
      <c r="N63" s="24">
        <f>SUM(I63-M63)</f>
        <v>0</v>
      </c>
      <c r="O63" s="29">
        <v>0</v>
      </c>
      <c r="P63" s="14">
        <v>0</v>
      </c>
      <c r="Q63" s="15">
        <v>0</v>
      </c>
    </row>
    <row r="64" spans="1:17" s="64" customFormat="1" ht="22.5" customHeight="1" x14ac:dyDescent="0.25">
      <c r="A64" s="32">
        <v>212</v>
      </c>
      <c r="B64" s="23" t="s">
        <v>101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2"/>
        <v>0</v>
      </c>
      <c r="K64" s="28">
        <f>SUM(E64-H64-I64)</f>
        <v>0</v>
      </c>
      <c r="L64" s="24">
        <f>SUM(E64-F64)</f>
        <v>0</v>
      </c>
      <c r="M64" s="24">
        <v>0</v>
      </c>
      <c r="N64" s="24">
        <f>SUM(I64-M64)</f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5">
      <c r="A65" s="32" t="s">
        <v>102</v>
      </c>
      <c r="B65" s="23" t="s">
        <v>103</v>
      </c>
      <c r="C65" s="24">
        <v>8000</v>
      </c>
      <c r="D65" s="56">
        <v>348</v>
      </c>
      <c r="E65" s="24">
        <v>8348</v>
      </c>
      <c r="F65" s="24">
        <v>5348</v>
      </c>
      <c r="G65" s="24">
        <v>0</v>
      </c>
      <c r="H65" s="24">
        <v>0</v>
      </c>
      <c r="I65" s="24">
        <v>347.11</v>
      </c>
      <c r="J65" s="27">
        <f t="shared" si="2"/>
        <v>5000.8900000000003</v>
      </c>
      <c r="K65" s="28">
        <f>SUM(E65-H65-I65)</f>
        <v>8000.89</v>
      </c>
      <c r="L65" s="24">
        <f>SUM(E65-F65)</f>
        <v>3000</v>
      </c>
      <c r="M65" s="24">
        <v>347.11</v>
      </c>
      <c r="N65" s="24">
        <f>SUM(I65-M65)</f>
        <v>0</v>
      </c>
      <c r="O65" s="29">
        <f>SUM(I65/F65*100%)</f>
        <v>6.4904637247569189E-2</v>
      </c>
      <c r="P65" s="14">
        <f>SUM(H65/E65)</f>
        <v>0</v>
      </c>
      <c r="Q65" s="15">
        <f>SUM(I65/E65*100%)</f>
        <v>4.1580019166267371E-2</v>
      </c>
    </row>
    <row r="66" spans="1:17" s="64" customFormat="1" ht="22.5" customHeight="1" x14ac:dyDescent="0.25">
      <c r="A66" s="32" t="s">
        <v>104</v>
      </c>
      <c r="B66" s="23" t="s">
        <v>105</v>
      </c>
      <c r="C66" s="24">
        <v>5000</v>
      </c>
      <c r="D66" s="24">
        <v>215</v>
      </c>
      <c r="E66" s="24">
        <v>5215</v>
      </c>
      <c r="F66" s="24">
        <v>2715</v>
      </c>
      <c r="G66" s="24">
        <v>0</v>
      </c>
      <c r="H66" s="33">
        <v>0</v>
      </c>
      <c r="I66" s="24">
        <v>2714.16</v>
      </c>
      <c r="J66" s="27">
        <f t="shared" si="2"/>
        <v>0.84000000000014552</v>
      </c>
      <c r="K66" s="28">
        <f>SUM(E66-H66-I66)</f>
        <v>2500.84</v>
      </c>
      <c r="L66" s="24">
        <f>SUM(E66-F66)</f>
        <v>2500</v>
      </c>
      <c r="M66" s="24">
        <v>846.7</v>
      </c>
      <c r="N66" s="24">
        <f>SUM(I66-M66)</f>
        <v>1867.4599999999998</v>
      </c>
      <c r="O66" s="29">
        <f>SUM(I66/F66*100%)</f>
        <v>0.99969060773480656</v>
      </c>
      <c r="P66" s="14">
        <f>SUM(H66/E66)</f>
        <v>0</v>
      </c>
      <c r="Q66" s="15">
        <f>SUM(I66/E66*100%)</f>
        <v>0.52045254074784275</v>
      </c>
    </row>
    <row r="67" spans="1:17" s="64" customFormat="1" ht="22.5" customHeight="1" x14ac:dyDescent="0.25">
      <c r="A67" s="32" t="s">
        <v>106</v>
      </c>
      <c r="B67" s="23" t="s">
        <v>107</v>
      </c>
      <c r="C67" s="24">
        <v>6000</v>
      </c>
      <c r="D67" s="24">
        <v>121</v>
      </c>
      <c r="E67" s="24">
        <v>6121</v>
      </c>
      <c r="F67" s="24">
        <v>3121</v>
      </c>
      <c r="G67" s="24">
        <v>0</v>
      </c>
      <c r="H67" s="24">
        <v>0</v>
      </c>
      <c r="I67" s="24">
        <v>3120.34</v>
      </c>
      <c r="J67" s="27">
        <f t="shared" si="2"/>
        <v>0.65999999999985448</v>
      </c>
      <c r="K67" s="28">
        <f>SUM(E67-H67-I67)</f>
        <v>3000.66</v>
      </c>
      <c r="L67" s="24">
        <f>SUM(E67-F67)</f>
        <v>3000</v>
      </c>
      <c r="M67" s="24">
        <v>505.78</v>
      </c>
      <c r="N67" s="24">
        <f>SUM(I67-M67)</f>
        <v>2614.5600000000004</v>
      </c>
      <c r="O67" s="29">
        <f>SUM(I67/F67*100%)</f>
        <v>0.99978852931752649</v>
      </c>
      <c r="P67" s="14">
        <f>SUM(H67/E67)</f>
        <v>0</v>
      </c>
      <c r="Q67" s="15">
        <f>SUM(I67/E67*100%)</f>
        <v>0.5097761803626859</v>
      </c>
    </row>
    <row r="68" spans="1:17" s="64" customFormat="1" ht="22.5" customHeight="1" x14ac:dyDescent="0.25">
      <c r="A68" s="32" t="s">
        <v>108</v>
      </c>
      <c r="B68" s="23" t="s">
        <v>109</v>
      </c>
      <c r="C68" s="24">
        <v>2000</v>
      </c>
      <c r="D68" s="24"/>
      <c r="E68" s="24">
        <v>2000</v>
      </c>
      <c r="F68" s="24">
        <v>1000</v>
      </c>
      <c r="G68" s="24">
        <v>0</v>
      </c>
      <c r="H68" s="24">
        <v>0</v>
      </c>
      <c r="I68" s="24">
        <v>12.28</v>
      </c>
      <c r="J68" s="27">
        <f t="shared" si="2"/>
        <v>987.72</v>
      </c>
      <c r="K68" s="28">
        <f>SUM(E68-H68-I68)</f>
        <v>1987.72</v>
      </c>
      <c r="L68" s="24">
        <f>SUM(E68-F68)</f>
        <v>1000</v>
      </c>
      <c r="M68" s="24">
        <v>12.28</v>
      </c>
      <c r="N68" s="24">
        <f>SUM(I68-M68)</f>
        <v>0</v>
      </c>
      <c r="O68" s="29">
        <f>SUM(I68/F68*100%)</f>
        <v>1.2279999999999999E-2</v>
      </c>
      <c r="P68" s="14">
        <f>SUM(H68/E68)</f>
        <v>0</v>
      </c>
      <c r="Q68" s="15">
        <f>SUM(I68/E68*100%)</f>
        <v>6.1399999999999996E-3</v>
      </c>
    </row>
    <row r="69" spans="1:17" s="64" customFormat="1" ht="22.5" customHeight="1" x14ac:dyDescent="0.25">
      <c r="A69" s="32" t="s">
        <v>110</v>
      </c>
      <c r="B69" s="23" t="s">
        <v>111</v>
      </c>
      <c r="C69" s="24">
        <v>4000</v>
      </c>
      <c r="D69" s="56">
        <v>750</v>
      </c>
      <c r="E69" s="24">
        <v>4750</v>
      </c>
      <c r="F69" s="24">
        <v>2750</v>
      </c>
      <c r="G69" s="24">
        <v>0</v>
      </c>
      <c r="H69" s="24">
        <v>0</v>
      </c>
      <c r="I69" s="24">
        <v>1485</v>
      </c>
      <c r="J69" s="27">
        <f t="shared" si="2"/>
        <v>1265</v>
      </c>
      <c r="K69" s="28">
        <f>SUM(E69-H69-I69)</f>
        <v>3265</v>
      </c>
      <c r="L69" s="24">
        <f>SUM(E69-F69)</f>
        <v>2000</v>
      </c>
      <c r="M69" s="24">
        <v>481</v>
      </c>
      <c r="N69" s="24">
        <f>SUM(I69-M69)</f>
        <v>1004</v>
      </c>
      <c r="O69" s="29">
        <f>SUM(I69/F69*100%)</f>
        <v>0.54</v>
      </c>
      <c r="P69" s="14">
        <f>SUM(H69/E69)</f>
        <v>0</v>
      </c>
      <c r="Q69" s="15">
        <f>SUM(I69/E69*100%)</f>
        <v>0.31263157894736843</v>
      </c>
    </row>
    <row r="70" spans="1:17" s="64" customFormat="1" ht="22.5" customHeight="1" x14ac:dyDescent="0.25">
      <c r="A70" s="32" t="s">
        <v>112</v>
      </c>
      <c r="B70" s="23" t="s">
        <v>113</v>
      </c>
      <c r="C70" s="24">
        <v>5000</v>
      </c>
      <c r="D70" s="24">
        <v>328</v>
      </c>
      <c r="E70" s="24">
        <v>5328</v>
      </c>
      <c r="F70" s="24">
        <v>3078</v>
      </c>
      <c r="G70" s="24">
        <v>0</v>
      </c>
      <c r="H70" s="24">
        <v>0</v>
      </c>
      <c r="I70" s="24">
        <v>719.78</v>
      </c>
      <c r="J70" s="27">
        <f t="shared" si="2"/>
        <v>2358.2200000000003</v>
      </c>
      <c r="K70" s="28">
        <f>SUM(E70-H70-I70)</f>
        <v>4608.22</v>
      </c>
      <c r="L70" s="24">
        <f>SUM(E70-F70)</f>
        <v>2250</v>
      </c>
      <c r="M70" s="24">
        <v>719.78</v>
      </c>
      <c r="N70" s="24">
        <f>SUM(I70-M70)</f>
        <v>0</v>
      </c>
      <c r="O70" s="29">
        <f>SUM(I70/F70*100%)</f>
        <v>0.23384665367121507</v>
      </c>
      <c r="P70" s="14">
        <f>SUM(H70/E70)</f>
        <v>0</v>
      </c>
      <c r="Q70" s="15">
        <f>SUM(I70/E70*100%)</f>
        <v>0.13509384384384385</v>
      </c>
    </row>
    <row r="71" spans="1:17" s="64" customFormat="1" ht="22.5" customHeight="1" x14ac:dyDescent="0.25">
      <c r="A71" s="32" t="s">
        <v>114</v>
      </c>
      <c r="B71" s="23" t="s">
        <v>115</v>
      </c>
      <c r="C71" s="24">
        <v>3500</v>
      </c>
      <c r="D71" s="24"/>
      <c r="E71" s="24">
        <v>3500</v>
      </c>
      <c r="F71" s="24">
        <v>1750</v>
      </c>
      <c r="G71" s="24">
        <v>0</v>
      </c>
      <c r="H71" s="24">
        <v>0</v>
      </c>
      <c r="I71" s="24">
        <v>44.14</v>
      </c>
      <c r="J71" s="27">
        <f t="shared" si="2"/>
        <v>1705.86</v>
      </c>
      <c r="K71" s="28">
        <f>SUM(E71-H71-I71)</f>
        <v>3455.86</v>
      </c>
      <c r="L71" s="24">
        <f>SUM(E71-F71)</f>
        <v>1750</v>
      </c>
      <c r="M71" s="24">
        <v>44.14</v>
      </c>
      <c r="N71" s="24">
        <f>SUM(I71-M71)</f>
        <v>0</v>
      </c>
      <c r="O71" s="29">
        <f>SUM(I71/F71*100%)</f>
        <v>2.5222857142857144E-2</v>
      </c>
      <c r="P71" s="14">
        <f>SUM(H71/E71)</f>
        <v>0</v>
      </c>
      <c r="Q71" s="15">
        <f>SUM(I71/E71*100%)</f>
        <v>1.2611428571428572E-2</v>
      </c>
    </row>
    <row r="72" spans="1:17" s="64" customFormat="1" ht="22.5" customHeight="1" x14ac:dyDescent="0.25">
      <c r="A72" s="32" t="s">
        <v>116</v>
      </c>
      <c r="B72" s="23" t="s">
        <v>117</v>
      </c>
      <c r="C72" s="24">
        <v>1500</v>
      </c>
      <c r="D72" s="24"/>
      <c r="E72" s="24">
        <v>1500</v>
      </c>
      <c r="F72" s="24">
        <v>750</v>
      </c>
      <c r="G72" s="24">
        <v>0</v>
      </c>
      <c r="H72" s="24">
        <v>0</v>
      </c>
      <c r="I72" s="24">
        <v>0</v>
      </c>
      <c r="J72" s="27">
        <f t="shared" si="2"/>
        <v>750</v>
      </c>
      <c r="K72" s="28">
        <f>SUM(E72-H72-I72)</f>
        <v>1500</v>
      </c>
      <c r="L72" s="24">
        <f>SUM(E72-F72)</f>
        <v>750</v>
      </c>
      <c r="M72" s="24">
        <v>0</v>
      </c>
      <c r="N72" s="24">
        <f>SUM(I72-M72)</f>
        <v>0</v>
      </c>
      <c r="O72" s="29">
        <f>SUM(I72/F72*100%)</f>
        <v>0</v>
      </c>
      <c r="P72" s="14">
        <f>SUM(H72/E72)</f>
        <v>0</v>
      </c>
      <c r="Q72" s="15">
        <f>SUM(I72/E72*100%)</f>
        <v>0</v>
      </c>
    </row>
    <row r="73" spans="1:17" s="64" customFormat="1" ht="22.5" customHeight="1" x14ac:dyDescent="0.25">
      <c r="A73" s="32" t="s">
        <v>118</v>
      </c>
      <c r="B73" s="23" t="s">
        <v>119</v>
      </c>
      <c r="C73" s="24">
        <v>3000</v>
      </c>
      <c r="D73" s="24"/>
      <c r="E73" s="24">
        <v>3000</v>
      </c>
      <c r="F73" s="24">
        <v>1500</v>
      </c>
      <c r="G73" s="24">
        <v>0</v>
      </c>
      <c r="H73" s="24">
        <v>0</v>
      </c>
      <c r="I73" s="24">
        <v>0</v>
      </c>
      <c r="J73" s="27">
        <f t="shared" si="2"/>
        <v>1500</v>
      </c>
      <c r="K73" s="28">
        <f>SUM(E73-H73-I73)</f>
        <v>3000</v>
      </c>
      <c r="L73" s="24">
        <f>SUM(E73-F73)</f>
        <v>1500</v>
      </c>
      <c r="M73" s="24">
        <v>0</v>
      </c>
      <c r="N73" s="24">
        <f>SUM(I73-M73)</f>
        <v>0</v>
      </c>
      <c r="O73" s="29">
        <f>SUM(I73/F73*100%)</f>
        <v>0</v>
      </c>
      <c r="P73" s="14">
        <f>SUM(H73/E73)</f>
        <v>0</v>
      </c>
      <c r="Q73" s="15">
        <f>SUM(I73/E73*100%)</f>
        <v>0</v>
      </c>
    </row>
    <row r="74" spans="1:17" s="64" customFormat="1" ht="22.5" customHeight="1" x14ac:dyDescent="0.25">
      <c r="A74" s="32" t="s">
        <v>120</v>
      </c>
      <c r="B74" s="23" t="s">
        <v>121</v>
      </c>
      <c r="C74" s="24">
        <v>300</v>
      </c>
      <c r="D74" s="24"/>
      <c r="E74" s="24">
        <v>300</v>
      </c>
      <c r="F74" s="24">
        <v>150</v>
      </c>
      <c r="G74" s="24">
        <v>0</v>
      </c>
      <c r="H74" s="24">
        <v>0</v>
      </c>
      <c r="I74" s="24">
        <v>82.37</v>
      </c>
      <c r="J74" s="27">
        <f t="shared" si="2"/>
        <v>67.63</v>
      </c>
      <c r="K74" s="28">
        <f>SUM(E74-H74-I74)</f>
        <v>217.63</v>
      </c>
      <c r="L74" s="24">
        <f>SUM(E74-F74)</f>
        <v>150</v>
      </c>
      <c r="M74" s="24">
        <v>82.37</v>
      </c>
      <c r="N74" s="24">
        <f>SUM(I74-M74)</f>
        <v>0</v>
      </c>
      <c r="O74" s="29">
        <f>SUM(I74/F74*100%)</f>
        <v>0.54913333333333336</v>
      </c>
      <c r="P74" s="14">
        <f>SUM(H74/E74)</f>
        <v>0</v>
      </c>
      <c r="Q74" s="15">
        <f>SUM(I74/E74*100%)</f>
        <v>0.27456666666666668</v>
      </c>
    </row>
    <row r="75" spans="1:17" s="64" customFormat="1" ht="22.5" customHeight="1" x14ac:dyDescent="0.25">
      <c r="A75" s="32" t="s">
        <v>122</v>
      </c>
      <c r="B75" s="23" t="s">
        <v>123</v>
      </c>
      <c r="C75" s="24">
        <v>2000</v>
      </c>
      <c r="D75" s="24">
        <v>300</v>
      </c>
      <c r="E75" s="24">
        <v>2300</v>
      </c>
      <c r="F75" s="24">
        <v>1300</v>
      </c>
      <c r="G75" s="24">
        <v>0</v>
      </c>
      <c r="H75" s="24">
        <v>0</v>
      </c>
      <c r="I75" s="24">
        <v>639.37</v>
      </c>
      <c r="J75" s="27">
        <f t="shared" si="2"/>
        <v>660.63</v>
      </c>
      <c r="K75" s="28">
        <f>SUM(E75-H75-I75)</f>
        <v>1660.63</v>
      </c>
      <c r="L75" s="24">
        <f>SUM(E75-F75)</f>
        <v>1000</v>
      </c>
      <c r="M75" s="24">
        <v>424.73</v>
      </c>
      <c r="N75" s="24">
        <f>SUM(I75-M75)</f>
        <v>214.64</v>
      </c>
      <c r="O75" s="29">
        <f>SUM(I75/F75*100%)</f>
        <v>0.49182307692307692</v>
      </c>
      <c r="P75" s="14">
        <f>SUM(H75/E75)</f>
        <v>0</v>
      </c>
      <c r="Q75" s="15">
        <f>SUM(I75/E75*100%)</f>
        <v>0.27798695652173916</v>
      </c>
    </row>
    <row r="76" spans="1:17" s="64" customFormat="1" ht="22.5" customHeight="1" x14ac:dyDescent="0.25">
      <c r="A76" s="32" t="s">
        <v>124</v>
      </c>
      <c r="B76" s="23" t="s">
        <v>125</v>
      </c>
      <c r="C76" s="24">
        <v>1000</v>
      </c>
      <c r="D76" s="24"/>
      <c r="E76" s="24">
        <v>1000</v>
      </c>
      <c r="F76" s="24">
        <v>500</v>
      </c>
      <c r="G76" s="24">
        <v>0</v>
      </c>
      <c r="H76" s="24">
        <v>0</v>
      </c>
      <c r="I76" s="24">
        <v>0</v>
      </c>
      <c r="J76" s="27">
        <f t="shared" si="2"/>
        <v>500</v>
      </c>
      <c r="K76" s="28">
        <f>SUM(E76-H76-I76)</f>
        <v>1000</v>
      </c>
      <c r="L76" s="24">
        <f>SUM(E76-F76)</f>
        <v>500</v>
      </c>
      <c r="M76" s="24">
        <v>0</v>
      </c>
      <c r="N76" s="24">
        <f>SUM(I76-M76)</f>
        <v>0</v>
      </c>
      <c r="O76" s="29">
        <f>SUM(I76/F76*100%)</f>
        <v>0</v>
      </c>
      <c r="P76" s="14">
        <f>SUM(H76/E76)</f>
        <v>0</v>
      </c>
      <c r="Q76" s="15">
        <f>SUM(I76/E76*100%)</f>
        <v>0</v>
      </c>
    </row>
    <row r="77" spans="1:17" s="64" customFormat="1" ht="22.5" customHeight="1" x14ac:dyDescent="0.25">
      <c r="A77" s="32" t="s">
        <v>126</v>
      </c>
      <c r="B77" s="23" t="s">
        <v>184</v>
      </c>
      <c r="C77" s="24">
        <v>750</v>
      </c>
      <c r="D77" s="24"/>
      <c r="E77" s="24">
        <v>750</v>
      </c>
      <c r="F77" s="24">
        <v>375</v>
      </c>
      <c r="G77" s="24">
        <v>0</v>
      </c>
      <c r="H77" s="24">
        <v>0</v>
      </c>
      <c r="I77" s="24">
        <v>80.52</v>
      </c>
      <c r="J77" s="27">
        <f t="shared" si="2"/>
        <v>294.48</v>
      </c>
      <c r="K77" s="28">
        <f>SUM(E77-H77-I77)</f>
        <v>669.48</v>
      </c>
      <c r="L77" s="24">
        <f>SUM(E77-F77)</f>
        <v>375</v>
      </c>
      <c r="M77" s="24">
        <v>80.52</v>
      </c>
      <c r="N77" s="24">
        <f>SUM(I77-M77)</f>
        <v>0</v>
      </c>
      <c r="O77" s="29">
        <f>SUM(I77/F77*100%)</f>
        <v>0.21471999999999999</v>
      </c>
      <c r="P77" s="14">
        <f>SUM(H77/E77)</f>
        <v>0</v>
      </c>
      <c r="Q77" s="15">
        <f>SUM(I77/E77*100%)</f>
        <v>0.10736</v>
      </c>
    </row>
    <row r="78" spans="1:17" s="64" customFormat="1" ht="22.5" customHeight="1" x14ac:dyDescent="0.25">
      <c r="A78" s="32" t="s">
        <v>127</v>
      </c>
      <c r="B78" s="23" t="s">
        <v>128</v>
      </c>
      <c r="C78" s="24">
        <v>750</v>
      </c>
      <c r="D78" s="24"/>
      <c r="E78" s="24">
        <v>750</v>
      </c>
      <c r="F78" s="24">
        <v>375</v>
      </c>
      <c r="G78" s="24">
        <v>0</v>
      </c>
      <c r="H78" s="24">
        <v>0</v>
      </c>
      <c r="I78" s="24">
        <v>111.17</v>
      </c>
      <c r="J78" s="27">
        <f t="shared" si="2"/>
        <v>263.83</v>
      </c>
      <c r="K78" s="28">
        <f>SUM(E78-H78-I78)</f>
        <v>638.83000000000004</v>
      </c>
      <c r="L78" s="24">
        <f>SUM(E78-F78)</f>
        <v>375</v>
      </c>
      <c r="M78" s="24">
        <v>111.17</v>
      </c>
      <c r="N78" s="24">
        <f>SUM(I78-M78)</f>
        <v>0</v>
      </c>
      <c r="O78" s="29">
        <f>SUM(I78/F78*100%)</f>
        <v>0.29645333333333335</v>
      </c>
      <c r="P78" s="14">
        <f>SUM(H78/E78)</f>
        <v>0</v>
      </c>
      <c r="Q78" s="15">
        <f>SUM(I78/E78*100%)</f>
        <v>0.14822666666666667</v>
      </c>
    </row>
    <row r="79" spans="1:17" s="64" customFormat="1" ht="22.5" customHeight="1" x14ac:dyDescent="0.25">
      <c r="A79" s="32">
        <v>256</v>
      </c>
      <c r="B79" s="55" t="s">
        <v>176</v>
      </c>
      <c r="C79" s="24">
        <v>0</v>
      </c>
      <c r="D79" s="24"/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7">
        <f t="shared" si="2"/>
        <v>0</v>
      </c>
      <c r="K79" s="28">
        <f>SUM(E79-H79-I79)</f>
        <v>0</v>
      </c>
      <c r="L79" s="24">
        <f>SUM(E79-F79)</f>
        <v>0</v>
      </c>
      <c r="M79" s="24">
        <v>0</v>
      </c>
      <c r="N79" s="24">
        <f>SUM(I79-M79)</f>
        <v>0</v>
      </c>
      <c r="O79" s="29">
        <v>0</v>
      </c>
      <c r="P79" s="14">
        <v>0</v>
      </c>
      <c r="Q79" s="15">
        <v>0</v>
      </c>
    </row>
    <row r="80" spans="1:17" s="64" customFormat="1" ht="22.5" customHeight="1" x14ac:dyDescent="0.25">
      <c r="A80" s="32">
        <v>259</v>
      </c>
      <c r="B80" s="55" t="s">
        <v>191</v>
      </c>
      <c r="C80" s="24">
        <v>1000</v>
      </c>
      <c r="D80" s="24"/>
      <c r="E80" s="24">
        <v>1000</v>
      </c>
      <c r="F80" s="24">
        <v>500</v>
      </c>
      <c r="G80" s="24">
        <v>0</v>
      </c>
      <c r="H80" s="24">
        <v>0</v>
      </c>
      <c r="I80" s="24">
        <v>46.21</v>
      </c>
      <c r="J80" s="27">
        <f t="shared" si="2"/>
        <v>453.79</v>
      </c>
      <c r="K80" s="28">
        <f>SUM(E80-H80-I80)</f>
        <v>953.79</v>
      </c>
      <c r="L80" s="24">
        <f>SUM(E80-F80)</f>
        <v>500</v>
      </c>
      <c r="M80" s="24">
        <v>46.21</v>
      </c>
      <c r="N80" s="24">
        <f>SUM(I80-M80)</f>
        <v>0</v>
      </c>
      <c r="O80" s="29">
        <f>SUM(I80/F80*100%)</f>
        <v>9.2420000000000002E-2</v>
      </c>
      <c r="P80" s="14">
        <f>SUM(H80/E80)</f>
        <v>0</v>
      </c>
      <c r="Q80" s="15">
        <f>SUM(I80/E80*100%)</f>
        <v>4.6210000000000001E-2</v>
      </c>
    </row>
    <row r="81" spans="1:17" s="64" customFormat="1" ht="22.5" customHeight="1" x14ac:dyDescent="0.25">
      <c r="A81" s="32" t="s">
        <v>129</v>
      </c>
      <c r="B81" s="55" t="s">
        <v>130</v>
      </c>
      <c r="C81" s="24">
        <v>1500</v>
      </c>
      <c r="D81" s="24"/>
      <c r="E81" s="24">
        <v>1500</v>
      </c>
      <c r="F81" s="24">
        <v>750</v>
      </c>
      <c r="G81" s="24">
        <v>0</v>
      </c>
      <c r="H81" s="24">
        <v>0</v>
      </c>
      <c r="I81" s="24">
        <v>0</v>
      </c>
      <c r="J81" s="27">
        <f t="shared" si="2"/>
        <v>750</v>
      </c>
      <c r="K81" s="28">
        <f>SUM(E81-H81-I81)</f>
        <v>1500</v>
      </c>
      <c r="L81" s="24">
        <f>SUM(E81-F81)</f>
        <v>750</v>
      </c>
      <c r="M81" s="24">
        <v>0</v>
      </c>
      <c r="N81" s="24">
        <f>SUM(I81-M81)</f>
        <v>0</v>
      </c>
      <c r="O81" s="29">
        <f>SUM(I81/F81*100%)</f>
        <v>0</v>
      </c>
      <c r="P81" s="14">
        <f>SUM(H81/E81)</f>
        <v>0</v>
      </c>
      <c r="Q81" s="15">
        <f>SUM(I81/E81*100%)</f>
        <v>0</v>
      </c>
    </row>
    <row r="82" spans="1:17" s="64" customFormat="1" ht="22.5" customHeight="1" x14ac:dyDescent="0.25">
      <c r="A82" s="32">
        <v>262</v>
      </c>
      <c r="B82" s="55" t="s">
        <v>131</v>
      </c>
      <c r="C82" s="24">
        <v>0</v>
      </c>
      <c r="D82" s="24"/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7">
        <f t="shared" si="2"/>
        <v>0</v>
      </c>
      <c r="K82" s="28">
        <f>SUM(E82-H82-I82)</f>
        <v>0</v>
      </c>
      <c r="L82" s="24">
        <f>SUM(E82-F82)</f>
        <v>0</v>
      </c>
      <c r="M82" s="24">
        <v>0</v>
      </c>
      <c r="N82" s="24">
        <f>SUM(I82-M82)</f>
        <v>0</v>
      </c>
      <c r="O82" s="29">
        <v>0</v>
      </c>
      <c r="P82" s="14">
        <v>0</v>
      </c>
      <c r="Q82" s="15">
        <v>0</v>
      </c>
    </row>
    <row r="83" spans="1:17" s="64" customFormat="1" ht="22.5" customHeight="1" x14ac:dyDescent="0.25">
      <c r="A83" s="32" t="s">
        <v>132</v>
      </c>
      <c r="B83" s="55" t="s">
        <v>133</v>
      </c>
      <c r="C83" s="24">
        <v>5000</v>
      </c>
      <c r="D83" s="24"/>
      <c r="E83" s="24">
        <v>5000</v>
      </c>
      <c r="F83" s="24">
        <v>2500</v>
      </c>
      <c r="G83" s="24">
        <v>0</v>
      </c>
      <c r="H83" s="24">
        <v>0</v>
      </c>
      <c r="I83" s="24">
        <v>92.02</v>
      </c>
      <c r="J83" s="27">
        <f t="shared" si="2"/>
        <v>2407.98</v>
      </c>
      <c r="K83" s="28">
        <f>SUM(E83-H83-I83)</f>
        <v>4907.9799999999996</v>
      </c>
      <c r="L83" s="24">
        <f>SUM(E83-F83)</f>
        <v>2500</v>
      </c>
      <c r="M83" s="24">
        <v>92.02</v>
      </c>
      <c r="N83" s="24">
        <f>SUM(I83-M83)</f>
        <v>0</v>
      </c>
      <c r="O83" s="29">
        <f>SUM(I83/F83*100%)</f>
        <v>3.6808E-2</v>
      </c>
      <c r="P83" s="14">
        <f>SUM(H83/E83)</f>
        <v>0</v>
      </c>
      <c r="Q83" s="15">
        <f>SUM(I83/E83*100%)</f>
        <v>1.8404E-2</v>
      </c>
    </row>
    <row r="84" spans="1:17" s="64" customFormat="1" ht="22.5" customHeight="1" x14ac:dyDescent="0.25">
      <c r="A84" s="32" t="s">
        <v>134</v>
      </c>
      <c r="B84" s="55" t="s">
        <v>135</v>
      </c>
      <c r="C84" s="24">
        <v>2000</v>
      </c>
      <c r="D84" s="56"/>
      <c r="E84" s="24">
        <v>2000</v>
      </c>
      <c r="F84" s="24">
        <v>1000</v>
      </c>
      <c r="G84" s="24">
        <v>0</v>
      </c>
      <c r="H84" s="24">
        <v>0</v>
      </c>
      <c r="I84" s="24">
        <v>115.71</v>
      </c>
      <c r="J84" s="27">
        <f t="shared" si="2"/>
        <v>884.29</v>
      </c>
      <c r="K84" s="28">
        <f>SUM(E84-H84-I84)</f>
        <v>1884.29</v>
      </c>
      <c r="L84" s="24">
        <f>SUM(E84-F84)</f>
        <v>1000</v>
      </c>
      <c r="M84" s="24">
        <v>79.12</v>
      </c>
      <c r="N84" s="24">
        <f>SUM(I84-M84)</f>
        <v>36.589999999999989</v>
      </c>
      <c r="O84" s="29">
        <f>SUM(I84/F84*100%)</f>
        <v>0.11570999999999999</v>
      </c>
      <c r="P84" s="14">
        <f>SUM(H84/E84)</f>
        <v>0</v>
      </c>
      <c r="Q84" s="15">
        <f>SUM(I84/E84*100%)</f>
        <v>5.7854999999999997E-2</v>
      </c>
    </row>
    <row r="85" spans="1:17" s="64" customFormat="1" ht="22.5" customHeight="1" x14ac:dyDescent="0.25">
      <c r="A85" s="32" t="s">
        <v>136</v>
      </c>
      <c r="B85" s="23" t="s">
        <v>137</v>
      </c>
      <c r="C85" s="24">
        <v>300</v>
      </c>
      <c r="D85" s="24"/>
      <c r="E85" s="24">
        <v>300</v>
      </c>
      <c r="F85" s="24">
        <v>150</v>
      </c>
      <c r="G85" s="24">
        <v>0</v>
      </c>
      <c r="H85" s="24">
        <v>0</v>
      </c>
      <c r="I85" s="24">
        <v>0</v>
      </c>
      <c r="J85" s="27">
        <f t="shared" si="2"/>
        <v>150</v>
      </c>
      <c r="K85" s="28">
        <f>SUM(E85-H85-I85)</f>
        <v>300</v>
      </c>
      <c r="L85" s="24">
        <f>SUM(E85-F85)</f>
        <v>150</v>
      </c>
      <c r="M85" s="24">
        <v>0</v>
      </c>
      <c r="N85" s="24">
        <f>SUM(I85-M85)</f>
        <v>0</v>
      </c>
      <c r="O85" s="29">
        <f>SUM(I85/F85*100%)</f>
        <v>0</v>
      </c>
      <c r="P85" s="14">
        <f>SUM(H85/E85)</f>
        <v>0</v>
      </c>
      <c r="Q85" s="15">
        <f>SUM(I85/E85*100%)</f>
        <v>0</v>
      </c>
    </row>
    <row r="86" spans="1:17" s="64" customFormat="1" ht="22.5" customHeight="1" x14ac:dyDescent="0.25">
      <c r="A86" s="32" t="s">
        <v>138</v>
      </c>
      <c r="B86" s="23" t="s">
        <v>139</v>
      </c>
      <c r="C86" s="24">
        <v>5000</v>
      </c>
      <c r="D86" s="24">
        <v>375</v>
      </c>
      <c r="E86" s="24">
        <v>5375</v>
      </c>
      <c r="F86" s="24">
        <v>2875</v>
      </c>
      <c r="G86" s="24">
        <v>0</v>
      </c>
      <c r="H86" s="24">
        <v>0</v>
      </c>
      <c r="I86" s="24">
        <v>1156.1199999999999</v>
      </c>
      <c r="J86" s="27">
        <f t="shared" si="2"/>
        <v>1718.88</v>
      </c>
      <c r="K86" s="28">
        <f>SUM(E86-H86-I86)</f>
        <v>4218.88</v>
      </c>
      <c r="L86" s="24">
        <f>SUM(E86-F86)</f>
        <v>2500</v>
      </c>
      <c r="M86" s="24">
        <v>286.95999999999998</v>
      </c>
      <c r="N86" s="24">
        <f>SUM(I86-M86)</f>
        <v>869.15999999999985</v>
      </c>
      <c r="O86" s="29">
        <f>SUM(I86/F86*100%)</f>
        <v>0.40212869565217385</v>
      </c>
      <c r="P86" s="14">
        <f>SUM(H86/E86)</f>
        <v>0</v>
      </c>
      <c r="Q86" s="15">
        <f>SUM(I86/E86*100%)</f>
        <v>0.2150920930232558</v>
      </c>
    </row>
    <row r="87" spans="1:17" s="64" customFormat="1" ht="22.5" customHeight="1" x14ac:dyDescent="0.25">
      <c r="A87" s="32" t="s">
        <v>140</v>
      </c>
      <c r="B87" s="23" t="s">
        <v>141</v>
      </c>
      <c r="C87" s="24">
        <v>12000</v>
      </c>
      <c r="D87" s="56">
        <v>196</v>
      </c>
      <c r="E87" s="24">
        <v>12196</v>
      </c>
      <c r="F87" s="24">
        <v>6196</v>
      </c>
      <c r="G87" s="24">
        <v>0</v>
      </c>
      <c r="H87" s="24">
        <v>0</v>
      </c>
      <c r="I87" s="24">
        <v>4157.21</v>
      </c>
      <c r="J87" s="27">
        <f t="shared" si="2"/>
        <v>2038.79</v>
      </c>
      <c r="K87" s="28">
        <f>SUM(E87-H87-I87)</f>
        <v>8038.79</v>
      </c>
      <c r="L87" s="24">
        <f>SUM(E87-F87)</f>
        <v>6000</v>
      </c>
      <c r="M87" s="24">
        <v>4086.98</v>
      </c>
      <c r="N87" s="24">
        <f>SUM(I87-M87)</f>
        <v>70.230000000000018</v>
      </c>
      <c r="O87" s="29">
        <f>SUM(I87/F87*100%)</f>
        <v>0.67095061329890249</v>
      </c>
      <c r="P87" s="14">
        <f>SUM(H87/E87)</f>
        <v>0</v>
      </c>
      <c r="Q87" s="15">
        <f>SUM(I87/E87*100%)</f>
        <v>0.34086667759921285</v>
      </c>
    </row>
    <row r="88" spans="1:17" s="64" customFormat="1" ht="22.5" customHeight="1" x14ac:dyDescent="0.25">
      <c r="A88" s="32" t="s">
        <v>142</v>
      </c>
      <c r="B88" s="23" t="s">
        <v>143</v>
      </c>
      <c r="C88" s="24">
        <v>2500</v>
      </c>
      <c r="D88" s="24"/>
      <c r="E88" s="24">
        <v>2500</v>
      </c>
      <c r="F88" s="24">
        <v>1250</v>
      </c>
      <c r="G88" s="24">
        <v>0</v>
      </c>
      <c r="H88" s="24">
        <v>0</v>
      </c>
      <c r="I88" s="24">
        <v>115.45</v>
      </c>
      <c r="J88" s="27">
        <f t="shared" si="2"/>
        <v>1134.55</v>
      </c>
      <c r="K88" s="28">
        <f>SUM(E88-H88-I88)</f>
        <v>2384.5500000000002</v>
      </c>
      <c r="L88" s="24">
        <f>SUM(E88-F88)</f>
        <v>1250</v>
      </c>
      <c r="M88" s="24">
        <v>74.040000000000006</v>
      </c>
      <c r="N88" s="24">
        <f>SUM(I88-M88)</f>
        <v>41.41</v>
      </c>
      <c r="O88" s="29">
        <f>SUM(I88/F88*100%)</f>
        <v>9.2359999999999998E-2</v>
      </c>
      <c r="P88" s="14">
        <f>SUM(H88/E88)</f>
        <v>0</v>
      </c>
      <c r="Q88" s="15">
        <f>SUM(I88/E88*100%)</f>
        <v>4.6179999999999999E-2</v>
      </c>
    </row>
    <row r="89" spans="1:17" s="64" customFormat="1" ht="22.5" customHeight="1" x14ac:dyDescent="0.25">
      <c r="A89" s="32" t="s">
        <v>144</v>
      </c>
      <c r="B89" s="23" t="s">
        <v>145</v>
      </c>
      <c r="C89" s="24">
        <v>6000</v>
      </c>
      <c r="D89" s="24"/>
      <c r="E89" s="24">
        <v>6000</v>
      </c>
      <c r="F89" s="24">
        <v>3000</v>
      </c>
      <c r="G89" s="24">
        <v>0</v>
      </c>
      <c r="H89" s="24">
        <v>0</v>
      </c>
      <c r="I89" s="24">
        <v>56.63</v>
      </c>
      <c r="J89" s="27">
        <f t="shared" si="2"/>
        <v>2943.37</v>
      </c>
      <c r="K89" s="28">
        <f>SUM(E89-H89-I89)</f>
        <v>5943.37</v>
      </c>
      <c r="L89" s="24">
        <f>SUM(E89-F89)</f>
        <v>3000</v>
      </c>
      <c r="M89" s="24">
        <v>56.63</v>
      </c>
      <c r="N89" s="24">
        <f>SUM(I89-M89)</f>
        <v>0</v>
      </c>
      <c r="O89" s="29">
        <f>SUM(I89/F89*100%)</f>
        <v>1.8876666666666667E-2</v>
      </c>
      <c r="P89" s="14">
        <f>SUM(H89/E89)</f>
        <v>0</v>
      </c>
      <c r="Q89" s="15">
        <f>SUM(I89/E89*100%)</f>
        <v>9.4383333333333333E-3</v>
      </c>
    </row>
    <row r="90" spans="1:17" s="64" customFormat="1" ht="22.5" customHeight="1" x14ac:dyDescent="0.25">
      <c r="A90" s="32">
        <v>291</v>
      </c>
      <c r="B90" s="23" t="s">
        <v>177</v>
      </c>
      <c r="C90" s="24">
        <v>0</v>
      </c>
      <c r="D90" s="24">
        <v>2147</v>
      </c>
      <c r="E90" s="24">
        <v>2147</v>
      </c>
      <c r="F90" s="24">
        <v>2147</v>
      </c>
      <c r="G90" s="24">
        <v>0</v>
      </c>
      <c r="H90" s="24">
        <v>0</v>
      </c>
      <c r="I90" s="24">
        <v>1021.4</v>
      </c>
      <c r="J90" s="27">
        <f t="shared" si="2"/>
        <v>1125.5999999999999</v>
      </c>
      <c r="K90" s="28">
        <f>SUM(E90-H90-I90)</f>
        <v>1125.5999999999999</v>
      </c>
      <c r="L90" s="24">
        <f>SUM(E90-F90)</f>
        <v>0</v>
      </c>
      <c r="M90" s="24">
        <v>472</v>
      </c>
      <c r="N90" s="24">
        <f>SUM(I90-M90)</f>
        <v>549.4</v>
      </c>
      <c r="O90" s="29">
        <v>0</v>
      </c>
      <c r="P90" s="14">
        <v>0</v>
      </c>
      <c r="Q90" s="15">
        <v>0</v>
      </c>
    </row>
    <row r="91" spans="1:17" s="64" customFormat="1" ht="22.5" customHeight="1" x14ac:dyDescent="0.25">
      <c r="A91" s="32">
        <v>293</v>
      </c>
      <c r="B91" s="23" t="s">
        <v>178</v>
      </c>
      <c r="C91" s="24">
        <v>0</v>
      </c>
      <c r="D91" s="24">
        <v>139</v>
      </c>
      <c r="E91" s="24">
        <v>139</v>
      </c>
      <c r="F91" s="24">
        <v>139</v>
      </c>
      <c r="G91" s="24">
        <v>0</v>
      </c>
      <c r="H91" s="24">
        <v>0</v>
      </c>
      <c r="I91" s="24">
        <v>0</v>
      </c>
      <c r="J91" s="27">
        <f t="shared" si="2"/>
        <v>139</v>
      </c>
      <c r="K91" s="28">
        <f>SUM(E91-H91-I91)</f>
        <v>139</v>
      </c>
      <c r="L91" s="24">
        <f>SUM(E91-F91)</f>
        <v>0</v>
      </c>
      <c r="M91" s="24">
        <v>0</v>
      </c>
      <c r="N91" s="24">
        <f>SUM(I91-M91)</f>
        <v>0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5">
      <c r="A92" s="32">
        <v>294</v>
      </c>
      <c r="B92" s="23" t="s">
        <v>146</v>
      </c>
      <c r="C92" s="24">
        <v>0</v>
      </c>
      <c r="D92" s="24">
        <v>100</v>
      </c>
      <c r="E92" s="24">
        <v>100</v>
      </c>
      <c r="F92" s="24">
        <v>100</v>
      </c>
      <c r="G92" s="24">
        <v>0</v>
      </c>
      <c r="H92" s="24">
        <v>0</v>
      </c>
      <c r="I92" s="24">
        <v>0</v>
      </c>
      <c r="J92" s="27">
        <f>F92-I92-G92</f>
        <v>100</v>
      </c>
      <c r="K92" s="28">
        <f>SUM(E92-H92-I92)</f>
        <v>100</v>
      </c>
      <c r="L92" s="24">
        <f>SUM(E92-F92)</f>
        <v>0</v>
      </c>
      <c r="M92" s="24">
        <v>0</v>
      </c>
      <c r="N92" s="24">
        <f>SUM(I92-M92)</f>
        <v>0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5">
      <c r="A93" s="32">
        <v>295</v>
      </c>
      <c r="B93" s="23" t="s">
        <v>192</v>
      </c>
      <c r="C93" s="24">
        <v>0</v>
      </c>
      <c r="D93" s="24">
        <v>70</v>
      </c>
      <c r="E93" s="24">
        <v>70</v>
      </c>
      <c r="F93" s="24">
        <v>70</v>
      </c>
      <c r="G93" s="24">
        <v>0</v>
      </c>
      <c r="H93" s="24">
        <v>0</v>
      </c>
      <c r="I93" s="24">
        <v>0</v>
      </c>
      <c r="J93" s="27">
        <f>F93-I93-G93</f>
        <v>70</v>
      </c>
      <c r="K93" s="28">
        <f>SUM(E93-H93-I93)</f>
        <v>70</v>
      </c>
      <c r="L93" s="24">
        <f>SUM(E93-F93)</f>
        <v>0</v>
      </c>
      <c r="M93" s="24">
        <v>0</v>
      </c>
      <c r="N93" s="24">
        <f>SUM(I93-M93)</f>
        <v>0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5">
      <c r="A94" s="32">
        <v>296</v>
      </c>
      <c r="B94" s="23" t="s">
        <v>179</v>
      </c>
      <c r="C94" s="24">
        <v>0</v>
      </c>
      <c r="D94" s="24">
        <v>26</v>
      </c>
      <c r="E94" s="24">
        <v>26</v>
      </c>
      <c r="F94" s="24">
        <v>26</v>
      </c>
      <c r="G94" s="24">
        <v>0</v>
      </c>
      <c r="H94" s="24">
        <v>0</v>
      </c>
      <c r="I94" s="24">
        <v>25.47</v>
      </c>
      <c r="J94" s="27">
        <f>F94-I94-G94</f>
        <v>0.53000000000000114</v>
      </c>
      <c r="K94" s="28">
        <f>SUM(E94-H94-I94)</f>
        <v>0.53000000000000114</v>
      </c>
      <c r="L94" s="24">
        <f>SUM(E94-F94)</f>
        <v>0</v>
      </c>
      <c r="M94" s="24">
        <v>25.47</v>
      </c>
      <c r="N94" s="24">
        <f>SUM(I94-M94)</f>
        <v>0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5">
      <c r="A95" s="32">
        <v>298</v>
      </c>
      <c r="B95" s="23" t="s">
        <v>180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7">
        <f>F95-I95-G95</f>
        <v>0</v>
      </c>
      <c r="K95" s="28">
        <f>SUM(E95-H95-I95)</f>
        <v>0</v>
      </c>
      <c r="L95" s="24">
        <f>SUM(E95-F95)</f>
        <v>0</v>
      </c>
      <c r="M95" s="24">
        <v>0</v>
      </c>
      <c r="N95" s="24">
        <f>SUM(I95-M95)</f>
        <v>0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5">
      <c r="A96" s="60"/>
      <c r="B96" s="61" t="s">
        <v>147</v>
      </c>
      <c r="C96" s="62">
        <f>SUM(C97:C103)</f>
        <v>77900</v>
      </c>
      <c r="D96" s="62">
        <f>SUM(D97:D105)</f>
        <v>13643</v>
      </c>
      <c r="E96" s="62">
        <f>SUM(E97:E105)</f>
        <v>91543</v>
      </c>
      <c r="F96" s="62">
        <f>SUM(F97:F105)</f>
        <v>59693</v>
      </c>
      <c r="G96" s="62">
        <v>0</v>
      </c>
      <c r="H96" s="62">
        <f>SUM(H97:H105)</f>
        <v>0</v>
      </c>
      <c r="I96" s="62">
        <f>SUM(I97:I105)</f>
        <v>39086.980000000003</v>
      </c>
      <c r="J96" s="62">
        <f>SUM(F96-I96)</f>
        <v>20606.019999999997</v>
      </c>
      <c r="K96" s="62">
        <f>SUM(E96-G96-I96)</f>
        <v>52456.02</v>
      </c>
      <c r="L96" s="62">
        <f>SUM(E96-F96)</f>
        <v>31850</v>
      </c>
      <c r="M96" s="62">
        <f>SUM(M97:M105)</f>
        <v>35754.699999999997</v>
      </c>
      <c r="N96" s="62">
        <f>SUM(I96-M96)</f>
        <v>3332.2800000000061</v>
      </c>
      <c r="O96" s="63">
        <f>SUM(I96/F96*100%)</f>
        <v>0.65480006030857896</v>
      </c>
      <c r="P96" s="43">
        <f>SUM(H96/E96)</f>
        <v>0</v>
      </c>
      <c r="Q96" s="15">
        <f>SUM(I96/E96*100%)</f>
        <v>0.42697945227925677</v>
      </c>
    </row>
    <row r="97" spans="1:17" s="64" customFormat="1" ht="22.5" customHeight="1" x14ac:dyDescent="0.25">
      <c r="A97" s="22" t="s">
        <v>148</v>
      </c>
      <c r="B97" s="65" t="s">
        <v>149</v>
      </c>
      <c r="C97" s="24">
        <v>15000</v>
      </c>
      <c r="D97" s="24">
        <v>-5000</v>
      </c>
      <c r="E97" s="24">
        <v>10000</v>
      </c>
      <c r="F97" s="24">
        <v>2500</v>
      </c>
      <c r="G97" s="24">
        <v>0</v>
      </c>
      <c r="H97" s="24">
        <v>0</v>
      </c>
      <c r="I97" s="24">
        <v>0</v>
      </c>
      <c r="J97" s="27">
        <f>F97-I97-G97</f>
        <v>2500</v>
      </c>
      <c r="K97" s="28">
        <f>SUM(E97-H97-I97)</f>
        <v>10000</v>
      </c>
      <c r="L97" s="24">
        <f>SUM(E97-F97)</f>
        <v>7500</v>
      </c>
      <c r="M97" s="24">
        <v>0</v>
      </c>
      <c r="N97" s="24">
        <f>SUM(I97-M97)</f>
        <v>0</v>
      </c>
      <c r="O97" s="29">
        <v>0</v>
      </c>
      <c r="P97" s="14">
        <v>0</v>
      </c>
      <c r="Q97" s="15">
        <v>0</v>
      </c>
    </row>
    <row r="98" spans="1:17" s="64" customFormat="1" ht="22.5" customHeight="1" x14ac:dyDescent="0.25">
      <c r="A98" s="22">
        <v>314</v>
      </c>
      <c r="B98" s="65" t="s">
        <v>150</v>
      </c>
      <c r="C98" s="24">
        <v>26000</v>
      </c>
      <c r="D98" s="24">
        <v>-13000</v>
      </c>
      <c r="E98" s="24">
        <v>13000</v>
      </c>
      <c r="F98" s="24">
        <v>0</v>
      </c>
      <c r="G98" s="24">
        <v>0</v>
      </c>
      <c r="H98" s="24">
        <v>0</v>
      </c>
      <c r="I98" s="24">
        <v>0</v>
      </c>
      <c r="J98" s="27">
        <f t="shared" ref="J98:J103" si="3">F98-I98-G98</f>
        <v>0</v>
      </c>
      <c r="K98" s="28">
        <f>SUM(E98-H98-I98)</f>
        <v>13000</v>
      </c>
      <c r="L98" s="24">
        <f>SUM(E98-F98)</f>
        <v>13000</v>
      </c>
      <c r="M98" s="24">
        <v>0</v>
      </c>
      <c r="N98" s="24">
        <f>SUM(I98-M98)</f>
        <v>0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5">
      <c r="A99" s="22">
        <v>320</v>
      </c>
      <c r="B99" s="65" t="s">
        <v>151</v>
      </c>
      <c r="C99" s="24">
        <v>400</v>
      </c>
      <c r="D99" s="24"/>
      <c r="E99" s="24">
        <v>400</v>
      </c>
      <c r="F99" s="24">
        <v>200</v>
      </c>
      <c r="G99" s="24">
        <v>0</v>
      </c>
      <c r="H99" s="24">
        <v>0</v>
      </c>
      <c r="I99" s="24">
        <v>0</v>
      </c>
      <c r="J99" s="27">
        <f t="shared" si="3"/>
        <v>200</v>
      </c>
      <c r="K99" s="28">
        <f>SUM(E99-H99-I99)</f>
        <v>400</v>
      </c>
      <c r="L99" s="24">
        <f>SUM(E99-F99)</f>
        <v>200</v>
      </c>
      <c r="M99" s="24">
        <v>0</v>
      </c>
      <c r="N99" s="24">
        <f>SUM(I99-M99)</f>
        <v>0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5">
      <c r="A100" s="22" t="s">
        <v>152</v>
      </c>
      <c r="B100" s="65" t="s">
        <v>153</v>
      </c>
      <c r="C100" s="24">
        <v>2000</v>
      </c>
      <c r="D100" s="24"/>
      <c r="E100" s="24">
        <v>2000</v>
      </c>
      <c r="F100" s="24">
        <v>1000</v>
      </c>
      <c r="G100" s="24">
        <v>0</v>
      </c>
      <c r="H100" s="24">
        <v>0</v>
      </c>
      <c r="I100" s="24">
        <v>0</v>
      </c>
      <c r="J100" s="27">
        <f t="shared" si="3"/>
        <v>1000</v>
      </c>
      <c r="K100" s="28">
        <f>SUM(E100-H100-I100)</f>
        <v>2000</v>
      </c>
      <c r="L100" s="24">
        <f>SUM(E100-F100)</f>
        <v>1000</v>
      </c>
      <c r="M100" s="24">
        <v>0</v>
      </c>
      <c r="N100" s="24">
        <f>SUM(I100-M100)</f>
        <v>0</v>
      </c>
      <c r="O100" s="29">
        <f>SUM(I100/F100*100%)</f>
        <v>0</v>
      </c>
      <c r="P100" s="14">
        <f>SUM(H100/E100)</f>
        <v>0</v>
      </c>
      <c r="Q100" s="66">
        <f>SUM(I100/F100*100%)</f>
        <v>0</v>
      </c>
    </row>
    <row r="101" spans="1:17" s="64" customFormat="1" ht="22.5" customHeight="1" x14ac:dyDescent="0.25">
      <c r="A101" s="22" t="s">
        <v>154</v>
      </c>
      <c r="B101" s="65" t="s">
        <v>155</v>
      </c>
      <c r="C101" s="24">
        <v>7000</v>
      </c>
      <c r="D101" s="24"/>
      <c r="E101" s="24">
        <v>7000</v>
      </c>
      <c r="F101" s="24">
        <v>3500</v>
      </c>
      <c r="G101" s="24">
        <v>0</v>
      </c>
      <c r="H101" s="24">
        <v>0</v>
      </c>
      <c r="I101" s="24">
        <v>0</v>
      </c>
      <c r="J101" s="27">
        <f t="shared" si="3"/>
        <v>3500</v>
      </c>
      <c r="K101" s="28">
        <f>SUM(E101-H101-I101)</f>
        <v>7000</v>
      </c>
      <c r="L101" s="24">
        <f>SUM(E101-F101)</f>
        <v>3500</v>
      </c>
      <c r="M101" s="24">
        <v>0</v>
      </c>
      <c r="N101" s="24">
        <f>SUM(I101-M101)</f>
        <v>0</v>
      </c>
      <c r="O101" s="29">
        <f>SUM(I101/F101*100%)</f>
        <v>0</v>
      </c>
      <c r="P101" s="14">
        <f>SUM(H101/E101)</f>
        <v>0</v>
      </c>
      <c r="Q101" s="66">
        <f>SUM(I101/F101*100%)</f>
        <v>0</v>
      </c>
    </row>
    <row r="102" spans="1:17" s="64" customFormat="1" ht="22.5" customHeight="1" x14ac:dyDescent="0.25">
      <c r="A102" s="22" t="s">
        <v>156</v>
      </c>
      <c r="B102" s="65" t="s">
        <v>147</v>
      </c>
      <c r="C102" s="24">
        <v>7500</v>
      </c>
      <c r="D102" s="24"/>
      <c r="E102" s="24">
        <v>7500</v>
      </c>
      <c r="F102" s="24">
        <v>5250</v>
      </c>
      <c r="G102" s="24">
        <v>0</v>
      </c>
      <c r="H102" s="24">
        <v>0</v>
      </c>
      <c r="I102" s="24">
        <v>2999.1</v>
      </c>
      <c r="J102" s="27">
        <f t="shared" si="3"/>
        <v>2250.9</v>
      </c>
      <c r="K102" s="28">
        <f>SUM(E102-H102-I102)</f>
        <v>4500.8999999999996</v>
      </c>
      <c r="L102" s="24">
        <f>SUM(E102-F102)</f>
        <v>2250</v>
      </c>
      <c r="M102" s="24">
        <v>623.70000000000005</v>
      </c>
      <c r="N102" s="24">
        <f>SUM(I102-M102)</f>
        <v>2375.3999999999996</v>
      </c>
      <c r="O102" s="29">
        <f>SUM(I102/F102*100%)</f>
        <v>0.5712571428571428</v>
      </c>
      <c r="P102" s="14">
        <f>SUM(H102/E102)</f>
        <v>0</v>
      </c>
      <c r="Q102" s="66">
        <f>SUM(I102/F102*100%)</f>
        <v>0.5712571428571428</v>
      </c>
    </row>
    <row r="103" spans="1:17" s="64" customFormat="1" ht="22.5" customHeight="1" x14ac:dyDescent="0.25">
      <c r="A103" s="22">
        <v>380</v>
      </c>
      <c r="B103" s="65" t="s">
        <v>193</v>
      </c>
      <c r="C103" s="24">
        <v>20000</v>
      </c>
      <c r="D103" s="56">
        <v>-3500</v>
      </c>
      <c r="E103" s="24">
        <v>16500</v>
      </c>
      <c r="F103" s="24">
        <v>12100</v>
      </c>
      <c r="G103" s="24">
        <v>0</v>
      </c>
      <c r="H103" s="24">
        <v>0</v>
      </c>
      <c r="I103" s="24">
        <v>956.88</v>
      </c>
      <c r="J103" s="27">
        <f t="shared" si="3"/>
        <v>11143.12</v>
      </c>
      <c r="K103" s="28">
        <f>SUM(E103-H103-I103)</f>
        <v>15543.12</v>
      </c>
      <c r="L103" s="24">
        <f>SUM(E103-F103)</f>
        <v>4400</v>
      </c>
      <c r="M103" s="24">
        <v>0</v>
      </c>
      <c r="N103" s="24">
        <f>SUM(I103-M103)</f>
        <v>956.88</v>
      </c>
      <c r="O103" s="29">
        <f>SUM(I103/F103*100%)</f>
        <v>7.908099173553719E-2</v>
      </c>
      <c r="P103" s="14">
        <f>SUM(H103/E103)</f>
        <v>0</v>
      </c>
      <c r="Q103" s="66">
        <f>SUM(I103/F103*100%)</f>
        <v>7.908099173553719E-2</v>
      </c>
    </row>
    <row r="104" spans="1:17" s="64" customFormat="1" ht="22.5" customHeight="1" x14ac:dyDescent="0.25">
      <c r="A104" s="22">
        <v>392</v>
      </c>
      <c r="B104" s="65" t="s">
        <v>157</v>
      </c>
      <c r="C104" s="24">
        <v>0</v>
      </c>
      <c r="D104" s="56">
        <v>33063</v>
      </c>
      <c r="E104" s="24">
        <v>33063</v>
      </c>
      <c r="F104" s="24">
        <v>33063</v>
      </c>
      <c r="G104" s="24">
        <v>0</v>
      </c>
      <c r="H104" s="24">
        <v>0</v>
      </c>
      <c r="I104" s="24">
        <v>33063</v>
      </c>
      <c r="J104" s="27">
        <f>F104-I104-G104</f>
        <v>0</v>
      </c>
      <c r="K104" s="28">
        <f>SUM(E104-H104-I104)</f>
        <v>0</v>
      </c>
      <c r="L104" s="24">
        <f>SUM(E104-F104)</f>
        <v>0</v>
      </c>
      <c r="M104" s="24">
        <v>33063</v>
      </c>
      <c r="N104" s="24">
        <f>SUM(I104-M104)</f>
        <v>0</v>
      </c>
      <c r="O104" s="29">
        <f>SUM(I104/F104*100%)</f>
        <v>1</v>
      </c>
      <c r="P104" s="14">
        <f>SUM(H104/E104)</f>
        <v>0</v>
      </c>
      <c r="Q104" s="66">
        <f>SUM(I104/F104*100%)</f>
        <v>1</v>
      </c>
    </row>
    <row r="105" spans="1:17" s="64" customFormat="1" ht="22.5" customHeight="1" x14ac:dyDescent="0.25">
      <c r="A105" s="22">
        <v>396</v>
      </c>
      <c r="B105" s="65" t="s">
        <v>181</v>
      </c>
      <c r="C105" s="24">
        <v>0</v>
      </c>
      <c r="D105" s="56">
        <v>2080</v>
      </c>
      <c r="E105" s="24">
        <v>2080</v>
      </c>
      <c r="F105" s="24">
        <v>2080</v>
      </c>
      <c r="G105" s="24">
        <v>0</v>
      </c>
      <c r="H105" s="24">
        <v>0</v>
      </c>
      <c r="I105" s="24">
        <v>2068</v>
      </c>
      <c r="J105" s="27">
        <f>F105-H105-I105</f>
        <v>12</v>
      </c>
      <c r="K105" s="28">
        <f>SUM(E105-H105-I105)</f>
        <v>12</v>
      </c>
      <c r="L105" s="24">
        <f>SUM(E105-F105)</f>
        <v>0</v>
      </c>
      <c r="M105" s="24">
        <v>2068</v>
      </c>
      <c r="N105" s="24">
        <f>SUM(I105-M105)</f>
        <v>0</v>
      </c>
      <c r="O105" s="29">
        <v>0</v>
      </c>
      <c r="P105" s="14">
        <v>0</v>
      </c>
      <c r="Q105" s="66">
        <v>0</v>
      </c>
    </row>
    <row r="106" spans="1:17" s="64" customFormat="1" ht="22.5" customHeight="1" x14ac:dyDescent="0.25">
      <c r="A106" s="60"/>
      <c r="B106" s="61" t="s">
        <v>158</v>
      </c>
      <c r="C106" s="62">
        <f>SUM(C107:C111)</f>
        <v>176700</v>
      </c>
      <c r="D106" s="62">
        <f>SUM(D107)</f>
        <v>2325</v>
      </c>
      <c r="E106" s="62">
        <f>SUM(E107:E111)</f>
        <v>144822</v>
      </c>
      <c r="F106" s="62">
        <f>SUM(F107:F111)</f>
        <v>56472</v>
      </c>
      <c r="G106" s="62">
        <v>0</v>
      </c>
      <c r="H106" s="62">
        <f>SUM(H107:H111)</f>
        <v>0</v>
      </c>
      <c r="I106" s="67">
        <f>SUM(I107:I111)</f>
        <v>9834.1</v>
      </c>
      <c r="J106" s="62">
        <f>SUM(F106-I106)</f>
        <v>46637.9</v>
      </c>
      <c r="K106" s="62">
        <f>SUM(E106-G106-I106)</f>
        <v>134987.9</v>
      </c>
      <c r="L106" s="62">
        <f>SUM(E106-F106)</f>
        <v>88350</v>
      </c>
      <c r="M106" s="62">
        <f>SUM(M107:M111)</f>
        <v>979.89</v>
      </c>
      <c r="N106" s="62">
        <f>SUM(I106-M106)</f>
        <v>8854.2100000000009</v>
      </c>
      <c r="O106" s="21">
        <f>SUM(I106/F106*100%)</f>
        <v>0.17414116730415075</v>
      </c>
      <c r="P106" s="43">
        <f>SUM(H106/E106)</f>
        <v>0</v>
      </c>
      <c r="Q106" s="15">
        <f>SUM(I106/F106*100%)</f>
        <v>0.17414116730415075</v>
      </c>
    </row>
    <row r="107" spans="1:17" s="64" customFormat="1" ht="22.5" customHeight="1" x14ac:dyDescent="0.25">
      <c r="A107" s="32" t="s">
        <v>159</v>
      </c>
      <c r="B107" s="23" t="s">
        <v>160</v>
      </c>
      <c r="C107" s="24">
        <v>15000</v>
      </c>
      <c r="D107" s="24">
        <v>2325</v>
      </c>
      <c r="E107" s="24">
        <v>17325</v>
      </c>
      <c r="F107" s="24">
        <v>9825</v>
      </c>
      <c r="G107" s="24">
        <v>0</v>
      </c>
      <c r="H107" s="24">
        <v>0</v>
      </c>
      <c r="I107" s="24">
        <v>9801.43</v>
      </c>
      <c r="J107" s="27">
        <f>F107-I107-G107</f>
        <v>23.569999999999709</v>
      </c>
      <c r="K107" s="28">
        <f>SUM(E107-H107-I107)</f>
        <v>7523.57</v>
      </c>
      <c r="L107" s="24">
        <f>SUM(E107-F107)</f>
        <v>7500</v>
      </c>
      <c r="M107" s="24">
        <v>947.22</v>
      </c>
      <c r="N107" s="24">
        <f>SUM(I107-M107)</f>
        <v>8854.2100000000009</v>
      </c>
      <c r="O107" s="29">
        <f>SUM(I107/F107*100%)</f>
        <v>0.99760101781170485</v>
      </c>
      <c r="P107" s="43">
        <f>SUM(H107/E107)</f>
        <v>0</v>
      </c>
      <c r="Q107" s="66">
        <f>SUM(I107/F107*100%)</f>
        <v>0.99760101781170485</v>
      </c>
    </row>
    <row r="108" spans="1:17" s="64" customFormat="1" ht="22.5" customHeight="1" x14ac:dyDescent="0.25">
      <c r="A108" s="32" t="s">
        <v>161</v>
      </c>
      <c r="B108" s="23" t="s">
        <v>162</v>
      </c>
      <c r="C108" s="24">
        <v>10000</v>
      </c>
      <c r="D108" s="24">
        <v>-4366</v>
      </c>
      <c r="E108" s="24">
        <v>5634</v>
      </c>
      <c r="F108" s="24">
        <v>634</v>
      </c>
      <c r="G108" s="24">
        <v>0</v>
      </c>
      <c r="H108" s="24">
        <v>0</v>
      </c>
      <c r="I108" s="24">
        <v>0</v>
      </c>
      <c r="J108" s="27">
        <f>F108-I108-G108</f>
        <v>634</v>
      </c>
      <c r="K108" s="28">
        <f>SUM(E108-H108-I108)</f>
        <v>5634</v>
      </c>
      <c r="L108" s="24">
        <f>SUM(E108-F108)</f>
        <v>5000</v>
      </c>
      <c r="M108" s="24">
        <v>0</v>
      </c>
      <c r="N108" s="24">
        <f>SUM(I108-M108)</f>
        <v>0</v>
      </c>
      <c r="O108" s="29">
        <f>SUM(I108/F108*100%)</f>
        <v>0</v>
      </c>
      <c r="P108" s="43">
        <f>SUM(H108/E108)</f>
        <v>0</v>
      </c>
      <c r="Q108" s="66">
        <f>SUM(I108/F108*100%)</f>
        <v>0</v>
      </c>
    </row>
    <row r="109" spans="1:17" s="64" customFormat="1" ht="22.5" customHeight="1" x14ac:dyDescent="0.25">
      <c r="A109" s="32">
        <v>641</v>
      </c>
      <c r="B109" s="23" t="s">
        <v>163</v>
      </c>
      <c r="C109" s="24">
        <v>21700</v>
      </c>
      <c r="D109" s="24"/>
      <c r="E109" s="24">
        <v>21700</v>
      </c>
      <c r="F109" s="24">
        <v>10850</v>
      </c>
      <c r="G109" s="24">
        <v>0</v>
      </c>
      <c r="H109" s="24">
        <v>0</v>
      </c>
      <c r="I109" s="24">
        <v>0</v>
      </c>
      <c r="J109" s="27">
        <f>F109-I109-G109</f>
        <v>10850</v>
      </c>
      <c r="K109" s="28">
        <f>SUM(E109-H109-I109)</f>
        <v>21700</v>
      </c>
      <c r="L109" s="24">
        <f>SUM(E109-F109)</f>
        <v>10850</v>
      </c>
      <c r="M109" s="24">
        <v>0</v>
      </c>
      <c r="N109" s="62">
        <f>SUM(I109-M109)</f>
        <v>0</v>
      </c>
      <c r="O109" s="29">
        <f>SUM(I109/F109*100%)</f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5">
      <c r="A110" s="68">
        <v>669</v>
      </c>
      <c r="B110" s="69" t="s">
        <v>164</v>
      </c>
      <c r="C110" s="33">
        <v>130000</v>
      </c>
      <c r="D110" s="70">
        <v>-30000</v>
      </c>
      <c r="E110" s="33">
        <v>100000</v>
      </c>
      <c r="F110" s="33">
        <v>35000</v>
      </c>
      <c r="G110" s="70">
        <v>0</v>
      </c>
      <c r="H110" s="70">
        <v>0</v>
      </c>
      <c r="I110" s="24">
        <v>0</v>
      </c>
      <c r="J110" s="27">
        <f>F110-I110-G110</f>
        <v>35000</v>
      </c>
      <c r="K110" s="28">
        <f>SUM(E110-H110-I110)</f>
        <v>100000</v>
      </c>
      <c r="L110" s="24">
        <f>SUM(E110-F110)</f>
        <v>65000</v>
      </c>
      <c r="M110" s="24">
        <v>0</v>
      </c>
      <c r="N110" s="62">
        <f>SUM(I110-M110)</f>
        <v>0</v>
      </c>
      <c r="O110" s="71">
        <f>SUM(I110/F110*100%)</f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thickBot="1" x14ac:dyDescent="0.3">
      <c r="A111" s="72">
        <v>693</v>
      </c>
      <c r="B111" s="73" t="s">
        <v>165</v>
      </c>
      <c r="C111" s="74">
        <v>0</v>
      </c>
      <c r="D111" s="75">
        <v>163</v>
      </c>
      <c r="E111" s="74">
        <v>163</v>
      </c>
      <c r="F111" s="74">
        <v>163</v>
      </c>
      <c r="G111" s="75">
        <v>0</v>
      </c>
      <c r="H111" s="75">
        <v>0</v>
      </c>
      <c r="I111" s="76">
        <v>32.67</v>
      </c>
      <c r="J111" s="77">
        <f>F111-I111-G111</f>
        <v>130.32999999999998</v>
      </c>
      <c r="K111" s="78">
        <f>SUM(E111-H111-I111)</f>
        <v>130.32999999999998</v>
      </c>
      <c r="L111" s="76">
        <f>SUM(E111-F111)</f>
        <v>0</v>
      </c>
      <c r="M111" s="76">
        <v>32.67</v>
      </c>
      <c r="N111" s="79">
        <f>SUM(I111-M111)</f>
        <v>0</v>
      </c>
      <c r="O111" s="80">
        <v>0</v>
      </c>
      <c r="P111" s="81">
        <v>0</v>
      </c>
      <c r="Q111" s="82">
        <v>0</v>
      </c>
    </row>
    <row r="112" spans="1:17" ht="22.5" customHeight="1" x14ac:dyDescent="0.3">
      <c r="A112" s="83" t="s">
        <v>182</v>
      </c>
      <c r="B112" s="84"/>
      <c r="C112" s="85"/>
      <c r="D112" s="85"/>
      <c r="E112" s="85"/>
      <c r="F112" s="85"/>
      <c r="G112" s="85"/>
      <c r="H112" s="85"/>
      <c r="I112" s="85"/>
      <c r="J112" s="85"/>
      <c r="K112" s="86"/>
      <c r="L112" s="85"/>
      <c r="M112" s="86"/>
      <c r="N112" s="85"/>
      <c r="O112" s="85"/>
      <c r="P112" s="85"/>
      <c r="Q112" s="87"/>
    </row>
    <row r="113" spans="1:1" ht="22.5" customHeight="1" x14ac:dyDescent="0.25">
      <c r="A113" s="83" t="s">
        <v>183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7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2019-07-04T16:51:14Z</cp:lastPrinted>
  <dcterms:created xsi:type="dcterms:W3CDTF">2019-06-18T16:01:20Z</dcterms:created>
  <dcterms:modified xsi:type="dcterms:W3CDTF">2019-07-04T16:52:58Z</dcterms:modified>
</cp:coreProperties>
</file>