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rodriguez\Desktop\Acceso a la Informacion\web\octubre\"/>
    </mc:Choice>
  </mc:AlternateContent>
  <bookViews>
    <workbookView xWindow="0" yWindow="0" windowWidth="17280" windowHeight="3855"/>
  </bookViews>
  <sheets>
    <sheet name="EJEC.10" sheetId="1" r:id="rId1"/>
    <sheet name="Hoja2" sheetId="2" r:id="rId2"/>
    <sheet name="Hoja4" sheetId="4" r:id="rId3"/>
    <sheet name="PORMERIZADO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D7" i="4"/>
  <c r="E7" i="4"/>
  <c r="C7" i="4"/>
  <c r="M106" i="3"/>
  <c r="L106" i="3"/>
  <c r="K106" i="3"/>
  <c r="J106" i="3"/>
  <c r="I106" i="3"/>
  <c r="H106" i="3"/>
  <c r="G106" i="3"/>
  <c r="F106" i="3"/>
  <c r="E106" i="3"/>
  <c r="D106" i="3"/>
  <c r="C106" i="3"/>
  <c r="B106" i="3"/>
  <c r="M98" i="3"/>
  <c r="L98" i="3"/>
  <c r="K98" i="3"/>
  <c r="J98" i="3"/>
  <c r="I98" i="3"/>
  <c r="H98" i="3"/>
  <c r="G98" i="3"/>
  <c r="F98" i="3"/>
  <c r="E98" i="3"/>
  <c r="D98" i="3"/>
  <c r="C98" i="3"/>
  <c r="B98" i="3"/>
  <c r="M61" i="3"/>
  <c r="L61" i="3"/>
  <c r="K61" i="3"/>
  <c r="J61" i="3"/>
  <c r="I61" i="3"/>
  <c r="H61" i="3"/>
  <c r="G61" i="3"/>
  <c r="F61" i="3"/>
  <c r="E61" i="3"/>
  <c r="D61" i="3"/>
  <c r="C61" i="3"/>
  <c r="B61" i="3"/>
  <c r="M21" i="3"/>
  <c r="L21" i="3"/>
  <c r="K21" i="3"/>
  <c r="J21" i="3"/>
  <c r="I21" i="3"/>
  <c r="H21" i="3"/>
  <c r="G21" i="3"/>
  <c r="F21" i="3"/>
  <c r="E21" i="3"/>
  <c r="D21" i="3"/>
  <c r="C21" i="3"/>
  <c r="B21" i="3"/>
  <c r="M9" i="3"/>
  <c r="L9" i="3"/>
  <c r="K9" i="3"/>
  <c r="J9" i="3"/>
  <c r="I9" i="3"/>
  <c r="H9" i="3"/>
  <c r="G9" i="3"/>
  <c r="F9" i="3"/>
  <c r="E9" i="3"/>
  <c r="D9" i="3"/>
  <c r="C9" i="3"/>
  <c r="B9" i="3"/>
  <c r="N108" i="2"/>
  <c r="J108" i="2"/>
  <c r="E108" i="2"/>
  <c r="K108" i="2" s="1"/>
  <c r="N107" i="2"/>
  <c r="L107" i="2"/>
  <c r="J107" i="2"/>
  <c r="J105" i="2" s="1"/>
  <c r="E107" i="2"/>
  <c r="K107" i="2" s="1"/>
  <c r="K105" i="2" s="1"/>
  <c r="O106" i="2"/>
  <c r="N106" i="2"/>
  <c r="L106" i="2"/>
  <c r="K106" i="2"/>
  <c r="J106" i="2"/>
  <c r="E106" i="2"/>
  <c r="O105" i="2"/>
  <c r="N105" i="2"/>
  <c r="M105" i="2"/>
  <c r="I105" i="2"/>
  <c r="H105" i="2"/>
  <c r="G105" i="2"/>
  <c r="G7" i="2" s="1"/>
  <c r="F105" i="2"/>
  <c r="D105" i="2"/>
  <c r="C105" i="2"/>
  <c r="C7" i="2" s="1"/>
  <c r="O104" i="2"/>
  <c r="N104" i="2"/>
  <c r="L104" i="2"/>
  <c r="K104" i="2"/>
  <c r="J104" i="2"/>
  <c r="O103" i="2"/>
  <c r="N103" i="2"/>
  <c r="L103" i="2"/>
  <c r="K103" i="2"/>
  <c r="J103" i="2"/>
  <c r="O102" i="2"/>
  <c r="L102" i="2"/>
  <c r="K102" i="2"/>
  <c r="J102" i="2"/>
  <c r="O101" i="2"/>
  <c r="N101" i="2"/>
  <c r="N97" i="2" s="1"/>
  <c r="L101" i="2"/>
  <c r="K101" i="2"/>
  <c r="J101" i="2"/>
  <c r="O100" i="2"/>
  <c r="N100" i="2"/>
  <c r="L100" i="2"/>
  <c r="K100" i="2"/>
  <c r="J100" i="2"/>
  <c r="N99" i="2"/>
  <c r="L99" i="2"/>
  <c r="K99" i="2"/>
  <c r="J99" i="2"/>
  <c r="J97" i="2" s="1"/>
  <c r="O98" i="2"/>
  <c r="N98" i="2"/>
  <c r="L98" i="2"/>
  <c r="K98" i="2"/>
  <c r="K97" i="2" s="1"/>
  <c r="J98" i="2"/>
  <c r="M97" i="2"/>
  <c r="I97" i="2"/>
  <c r="O97" i="2" s="1"/>
  <c r="H97" i="2"/>
  <c r="G97" i="2"/>
  <c r="F97" i="2"/>
  <c r="E97" i="2"/>
  <c r="L97" i="2" s="1"/>
  <c r="D97" i="2"/>
  <c r="C97" i="2"/>
  <c r="O96" i="2"/>
  <c r="N96" i="2"/>
  <c r="L96" i="2"/>
  <c r="K96" i="2"/>
  <c r="J96" i="2"/>
  <c r="O95" i="2"/>
  <c r="L95" i="2"/>
  <c r="K95" i="2"/>
  <c r="J95" i="2"/>
  <c r="O94" i="2"/>
  <c r="N94" i="2"/>
  <c r="L94" i="2"/>
  <c r="K94" i="2"/>
  <c r="J94" i="2"/>
  <c r="O93" i="2"/>
  <c r="N93" i="2"/>
  <c r="L93" i="2"/>
  <c r="K93" i="2"/>
  <c r="J93" i="2"/>
  <c r="O92" i="2"/>
  <c r="N92" i="2"/>
  <c r="L92" i="2"/>
  <c r="K92" i="2"/>
  <c r="J92" i="2"/>
  <c r="O91" i="2"/>
  <c r="N91" i="2"/>
  <c r="L91" i="2"/>
  <c r="K91" i="2"/>
  <c r="J91" i="2"/>
  <c r="O90" i="2"/>
  <c r="N90" i="2"/>
  <c r="L90" i="2"/>
  <c r="K90" i="2"/>
  <c r="J90" i="2"/>
  <c r="O89" i="2"/>
  <c r="N89" i="2"/>
  <c r="L89" i="2"/>
  <c r="K89" i="2"/>
  <c r="J89" i="2"/>
  <c r="O88" i="2"/>
  <c r="N88" i="2"/>
  <c r="L88" i="2"/>
  <c r="K88" i="2"/>
  <c r="J88" i="2"/>
  <c r="O87" i="2"/>
  <c r="N87" i="2"/>
  <c r="L87" i="2"/>
  <c r="K87" i="2"/>
  <c r="J87" i="2"/>
  <c r="O86" i="2"/>
  <c r="N86" i="2"/>
  <c r="L86" i="2"/>
  <c r="K86" i="2"/>
  <c r="J86" i="2"/>
  <c r="O85" i="2"/>
  <c r="N85" i="2"/>
  <c r="L85" i="2"/>
  <c r="K85" i="2"/>
  <c r="J85" i="2"/>
  <c r="O84" i="2"/>
  <c r="L84" i="2"/>
  <c r="K84" i="2"/>
  <c r="J84" i="2"/>
  <c r="O83" i="2"/>
  <c r="N83" i="2"/>
  <c r="L83" i="2"/>
  <c r="K83" i="2"/>
  <c r="J83" i="2"/>
  <c r="N82" i="2"/>
  <c r="L82" i="2"/>
  <c r="K82" i="2"/>
  <c r="J82" i="2"/>
  <c r="O81" i="2"/>
  <c r="N81" i="2"/>
  <c r="L81" i="2"/>
  <c r="K81" i="2"/>
  <c r="J81" i="2"/>
  <c r="O80" i="2"/>
  <c r="L80" i="2"/>
  <c r="K80" i="2"/>
  <c r="J80" i="2"/>
  <c r="O79" i="2"/>
  <c r="N79" i="2"/>
  <c r="L79" i="2"/>
  <c r="K79" i="2"/>
  <c r="J79" i="2"/>
  <c r="O78" i="2"/>
  <c r="N78" i="2"/>
  <c r="L78" i="2"/>
  <c r="K78" i="2"/>
  <c r="J78" i="2"/>
  <c r="N77" i="2"/>
  <c r="L77" i="2"/>
  <c r="K77" i="2"/>
  <c r="J77" i="2"/>
  <c r="O75" i="2"/>
  <c r="N75" i="2"/>
  <c r="L75" i="2"/>
  <c r="K75" i="2"/>
  <c r="J75" i="2"/>
  <c r="N74" i="2"/>
  <c r="L74" i="2"/>
  <c r="K74" i="2"/>
  <c r="J74" i="2"/>
  <c r="O73" i="2"/>
  <c r="N73" i="2"/>
  <c r="L73" i="2"/>
  <c r="K73" i="2"/>
  <c r="J73" i="2"/>
  <c r="N72" i="2"/>
  <c r="L72" i="2"/>
  <c r="K72" i="2"/>
  <c r="J72" i="2"/>
  <c r="O71" i="2"/>
  <c r="N71" i="2"/>
  <c r="L71" i="2"/>
  <c r="K71" i="2"/>
  <c r="J71" i="2"/>
  <c r="O70" i="2"/>
  <c r="N70" i="2"/>
  <c r="L70" i="2"/>
  <c r="K70" i="2"/>
  <c r="J70" i="2"/>
  <c r="O69" i="2"/>
  <c r="N69" i="2"/>
  <c r="L69" i="2"/>
  <c r="K69" i="2"/>
  <c r="J69" i="2"/>
  <c r="O68" i="2"/>
  <c r="N68" i="2"/>
  <c r="L68" i="2"/>
  <c r="K68" i="2"/>
  <c r="J68" i="2"/>
  <c r="O67" i="2"/>
  <c r="N67" i="2"/>
  <c r="L67" i="2"/>
  <c r="K67" i="2"/>
  <c r="J67" i="2"/>
  <c r="O66" i="2"/>
  <c r="N66" i="2"/>
  <c r="L66" i="2"/>
  <c r="K66" i="2"/>
  <c r="J66" i="2"/>
  <c r="N65" i="2"/>
  <c r="L65" i="2"/>
  <c r="K65" i="2"/>
  <c r="J65" i="2"/>
  <c r="O64" i="2"/>
  <c r="L64" i="2"/>
  <c r="K64" i="2"/>
  <c r="O63" i="2"/>
  <c r="L63" i="2"/>
  <c r="K63" i="2"/>
  <c r="O62" i="2"/>
  <c r="N62" i="2"/>
  <c r="L62" i="2"/>
  <c r="K62" i="2"/>
  <c r="J62" i="2"/>
  <c r="O61" i="2"/>
  <c r="N61" i="2"/>
  <c r="L61" i="2"/>
  <c r="K61" i="2"/>
  <c r="K60" i="2" s="1"/>
  <c r="J61" i="2"/>
  <c r="M60" i="2"/>
  <c r="I60" i="2"/>
  <c r="O60" i="2" s="1"/>
  <c r="H60" i="2"/>
  <c r="G60" i="2"/>
  <c r="F60" i="2"/>
  <c r="J60" i="2" s="1"/>
  <c r="E60" i="2"/>
  <c r="L60" i="2" s="1"/>
  <c r="D60" i="2"/>
  <c r="C60" i="2"/>
  <c r="O59" i="2"/>
  <c r="N59" i="2"/>
  <c r="L59" i="2"/>
  <c r="K59" i="2"/>
  <c r="J59" i="2"/>
  <c r="O58" i="2"/>
  <c r="N58" i="2"/>
  <c r="L58" i="2"/>
  <c r="K58" i="2"/>
  <c r="J58" i="2"/>
  <c r="O57" i="2"/>
  <c r="N57" i="2"/>
  <c r="L57" i="2"/>
  <c r="K57" i="2"/>
  <c r="J57" i="2"/>
  <c r="O56" i="2"/>
  <c r="N56" i="2"/>
  <c r="L56" i="2"/>
  <c r="K56" i="2"/>
  <c r="J56" i="2"/>
  <c r="O55" i="2"/>
  <c r="N55" i="2"/>
  <c r="L55" i="2"/>
  <c r="K55" i="2"/>
  <c r="J55" i="2"/>
  <c r="O54" i="2"/>
  <c r="N54" i="2"/>
  <c r="L54" i="2"/>
  <c r="K54" i="2"/>
  <c r="J54" i="2"/>
  <c r="O53" i="2"/>
  <c r="N53" i="2"/>
  <c r="L53" i="2"/>
  <c r="K53" i="2"/>
  <c r="J53" i="2"/>
  <c r="O52" i="2"/>
  <c r="L52" i="2"/>
  <c r="K52" i="2"/>
  <c r="J52" i="2"/>
  <c r="O51" i="2"/>
  <c r="N51" i="2"/>
  <c r="L51" i="2"/>
  <c r="K51" i="2"/>
  <c r="J51" i="2"/>
  <c r="O50" i="2"/>
  <c r="N50" i="2"/>
  <c r="L50" i="2"/>
  <c r="K50" i="2"/>
  <c r="J50" i="2"/>
  <c r="N49" i="2"/>
  <c r="L49" i="2"/>
  <c r="K49" i="2"/>
  <c r="J49" i="2"/>
  <c r="O48" i="2"/>
  <c r="N48" i="2"/>
  <c r="L48" i="2"/>
  <c r="K48" i="2"/>
  <c r="J48" i="2"/>
  <c r="O47" i="2"/>
  <c r="N47" i="2"/>
  <c r="L47" i="2"/>
  <c r="K47" i="2"/>
  <c r="J47" i="2"/>
  <c r="O46" i="2"/>
  <c r="N46" i="2"/>
  <c r="L46" i="2"/>
  <c r="K46" i="2"/>
  <c r="J46" i="2"/>
  <c r="O45" i="2"/>
  <c r="L45" i="2"/>
  <c r="K45" i="2"/>
  <c r="O44" i="2"/>
  <c r="N44" i="2"/>
  <c r="L44" i="2"/>
  <c r="K44" i="2"/>
  <c r="J44" i="2"/>
  <c r="G44" i="2"/>
  <c r="O43" i="2"/>
  <c r="L43" i="2"/>
  <c r="K43" i="2"/>
  <c r="J43" i="2"/>
  <c r="O42" i="2"/>
  <c r="N42" i="2"/>
  <c r="L42" i="2"/>
  <c r="K42" i="2"/>
  <c r="J42" i="2"/>
  <c r="O41" i="2"/>
  <c r="N41" i="2"/>
  <c r="L41" i="2"/>
  <c r="K41" i="2"/>
  <c r="J41" i="2"/>
  <c r="N40" i="2"/>
  <c r="L40" i="2"/>
  <c r="K40" i="2"/>
  <c r="J40" i="2"/>
  <c r="O39" i="2"/>
  <c r="N39" i="2"/>
  <c r="L39" i="2"/>
  <c r="K39" i="2"/>
  <c r="J39" i="2"/>
  <c r="O38" i="2"/>
  <c r="N38" i="2"/>
  <c r="L38" i="2"/>
  <c r="K38" i="2"/>
  <c r="J38" i="2"/>
  <c r="N37" i="2"/>
  <c r="L37" i="2"/>
  <c r="K37" i="2"/>
  <c r="J37" i="2"/>
  <c r="O36" i="2"/>
  <c r="N36" i="2"/>
  <c r="L36" i="2"/>
  <c r="K36" i="2"/>
  <c r="J36" i="2"/>
  <c r="O35" i="2"/>
  <c r="N35" i="2"/>
  <c r="L35" i="2"/>
  <c r="K35" i="2"/>
  <c r="J35" i="2"/>
  <c r="O34" i="2"/>
  <c r="L34" i="2"/>
  <c r="K34" i="2"/>
  <c r="O33" i="2"/>
  <c r="N33" i="2"/>
  <c r="L33" i="2"/>
  <c r="K33" i="2"/>
  <c r="J33" i="2"/>
  <c r="O32" i="2"/>
  <c r="N32" i="2"/>
  <c r="L32" i="2"/>
  <c r="K32" i="2"/>
  <c r="J32" i="2"/>
  <c r="O31" i="2"/>
  <c r="N31" i="2"/>
  <c r="L31" i="2"/>
  <c r="K31" i="2"/>
  <c r="J31" i="2"/>
  <c r="O30" i="2"/>
  <c r="N30" i="2"/>
  <c r="L30" i="2"/>
  <c r="K30" i="2"/>
  <c r="J30" i="2"/>
  <c r="O29" i="2"/>
  <c r="N29" i="2"/>
  <c r="L29" i="2"/>
  <c r="K29" i="2"/>
  <c r="J29" i="2"/>
  <c r="O28" i="2"/>
  <c r="N28" i="2"/>
  <c r="L28" i="2"/>
  <c r="K28" i="2"/>
  <c r="J28" i="2"/>
  <c r="N27" i="2"/>
  <c r="L27" i="2"/>
  <c r="K27" i="2"/>
  <c r="J27" i="2"/>
  <c r="O26" i="2"/>
  <c r="N26" i="2"/>
  <c r="L26" i="2"/>
  <c r="K26" i="2"/>
  <c r="J26" i="2"/>
  <c r="O25" i="2"/>
  <c r="N25" i="2"/>
  <c r="L25" i="2"/>
  <c r="K25" i="2"/>
  <c r="J25" i="2"/>
  <c r="N24" i="2"/>
  <c r="L24" i="2"/>
  <c r="K24" i="2"/>
  <c r="J24" i="2"/>
  <c r="O23" i="2"/>
  <c r="N23" i="2"/>
  <c r="L23" i="2"/>
  <c r="K23" i="2"/>
  <c r="J23" i="2"/>
  <c r="N22" i="2"/>
  <c r="L22" i="2"/>
  <c r="K22" i="2"/>
  <c r="K20" i="2" s="1"/>
  <c r="J22" i="2"/>
  <c r="O21" i="2"/>
  <c r="N21" i="2"/>
  <c r="L21" i="2"/>
  <c r="K21" i="2"/>
  <c r="J21" i="2"/>
  <c r="N20" i="2"/>
  <c r="M20" i="2"/>
  <c r="J20" i="2"/>
  <c r="I20" i="2"/>
  <c r="O20" i="2" s="1"/>
  <c r="H20" i="2"/>
  <c r="G20" i="2"/>
  <c r="F20" i="2"/>
  <c r="F7" i="2" s="1"/>
  <c r="E20" i="2"/>
  <c r="L20" i="2" s="1"/>
  <c r="D20" i="2"/>
  <c r="C20" i="2"/>
  <c r="O19" i="2"/>
  <c r="N19" i="2"/>
  <c r="L19" i="2"/>
  <c r="K19" i="2"/>
  <c r="J19" i="2"/>
  <c r="O18" i="2"/>
  <c r="N18" i="2"/>
  <c r="L18" i="2"/>
  <c r="K18" i="2"/>
  <c r="J18" i="2"/>
  <c r="D18" i="2"/>
  <c r="O17" i="2"/>
  <c r="N17" i="2"/>
  <c r="L17" i="2"/>
  <c r="K17" i="2"/>
  <c r="J17" i="2"/>
  <c r="O16" i="2"/>
  <c r="N16" i="2"/>
  <c r="L16" i="2"/>
  <c r="K16" i="2"/>
  <c r="J16" i="2"/>
  <c r="O15" i="2"/>
  <c r="N15" i="2"/>
  <c r="L15" i="2"/>
  <c r="K15" i="2"/>
  <c r="K8" i="2" s="1"/>
  <c r="J15" i="2"/>
  <c r="O14" i="2"/>
  <c r="N14" i="2"/>
  <c r="L14" i="2"/>
  <c r="K14" i="2"/>
  <c r="J14" i="2"/>
  <c r="O13" i="2"/>
  <c r="N13" i="2"/>
  <c r="L13" i="2"/>
  <c r="K13" i="2"/>
  <c r="J13" i="2"/>
  <c r="O12" i="2"/>
  <c r="N12" i="2"/>
  <c r="L12" i="2"/>
  <c r="K12" i="2"/>
  <c r="J12" i="2"/>
  <c r="D12" i="2"/>
  <c r="O11" i="2"/>
  <c r="N11" i="2"/>
  <c r="L11" i="2"/>
  <c r="K11" i="2"/>
  <c r="J11" i="2"/>
  <c r="O10" i="2"/>
  <c r="N10" i="2"/>
  <c r="N8" i="2" s="1"/>
  <c r="L10" i="2"/>
  <c r="K10" i="2"/>
  <c r="J10" i="2"/>
  <c r="O9" i="2"/>
  <c r="N9" i="2"/>
  <c r="L9" i="2"/>
  <c r="K9" i="2"/>
  <c r="J9" i="2"/>
  <c r="J8" i="2" s="1"/>
  <c r="J7" i="2" s="1"/>
  <c r="M8" i="2"/>
  <c r="L8" i="2"/>
  <c r="I8" i="2"/>
  <c r="O8" i="2" s="1"/>
  <c r="H8" i="2"/>
  <c r="H7" i="2" s="1"/>
  <c r="G8" i="2"/>
  <c r="F8" i="2"/>
  <c r="E8" i="2"/>
  <c r="D8" i="2"/>
  <c r="D7" i="2" s="1"/>
  <c r="C8" i="2"/>
  <c r="M7" i="2"/>
  <c r="I7" i="2"/>
  <c r="O7" i="2" s="1"/>
  <c r="K7" i="2" l="1"/>
  <c r="N60" i="2"/>
  <c r="N7" i="2" s="1"/>
  <c r="E105" i="2"/>
  <c r="F15" i="1"/>
  <c r="F16" i="1"/>
  <c r="F17" i="1"/>
  <c r="F18" i="1"/>
  <c r="F19" i="1"/>
  <c r="F20" i="1"/>
  <c r="F21" i="1"/>
  <c r="F22" i="1"/>
  <c r="F23" i="1"/>
  <c r="F14" i="1"/>
  <c r="E7" i="2" l="1"/>
  <c r="L105" i="2"/>
  <c r="L7" i="2" s="1"/>
  <c r="D16" i="1" l="1"/>
  <c r="D14" i="1"/>
  <c r="D11" i="1"/>
  <c r="B8" i="1" l="1"/>
  <c r="B7" i="1" s="1"/>
  <c r="F10" i="1"/>
  <c r="F11" i="1"/>
  <c r="F12" i="1"/>
  <c r="F13" i="1"/>
  <c r="F9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C8" i="1"/>
  <c r="C7" i="1" s="1"/>
  <c r="E8" i="1"/>
  <c r="E7" i="1" s="1"/>
  <c r="D8" i="1"/>
  <c r="D7" i="1" s="1"/>
  <c r="F7" i="1" l="1"/>
  <c r="G7" i="1"/>
  <c r="G8" i="1"/>
  <c r="F8" i="1"/>
</calcChain>
</file>

<file path=xl/sharedStrings.xml><?xml version="1.0" encoding="utf-8"?>
<sst xmlns="http://schemas.openxmlformats.org/spreadsheetml/2006/main" count="404" uniqueCount="382">
  <si>
    <t>Cuadro Núm.2 EJECUCIÓN PRESUPUESTARIA POR OBJETO DE GASTO</t>
  </si>
  <si>
    <t>(En Balboas)</t>
  </si>
  <si>
    <t>DETALLE</t>
  </si>
  <si>
    <t>MODIFICADO</t>
  </si>
  <si>
    <t>ASIGNADO</t>
  </si>
  <si>
    <t>(5)=(2)-(3)</t>
  </si>
  <si>
    <t>FUNCIONAMIENTO</t>
  </si>
  <si>
    <t>SERVICIOS PERSONALES</t>
  </si>
  <si>
    <t>PERSONAL FIJO (SUELDOS)</t>
  </si>
  <si>
    <t>GASTOS DE REPRESENTACION FIJOS</t>
  </si>
  <si>
    <t>XIII MES</t>
  </si>
  <si>
    <t>CUOTA PATRONAL DE SEGURO SOCIAL</t>
  </si>
  <si>
    <t>CUOTA PATRONAL DE SEGURO EDUCATIVO</t>
  </si>
  <si>
    <t>CUOTA PATRONAL DE RIESGO PROFESIONAL</t>
  </si>
  <si>
    <t>CUOTA PATRONAL PARA EL FONDO COMPLEMENT.</t>
  </si>
  <si>
    <t>SUELDO CRÉDITOS RECONOCIDOS</t>
  </si>
  <si>
    <t>GASTOS DE REPRESENTACIÓN CRÉDITOS RECONOCIDOS</t>
  </si>
  <si>
    <t>XIII MES DE  CRÉDITOS RECONOCIDOS</t>
  </si>
  <si>
    <t xml:space="preserve">CONTRIBUCIONES A LA SEGURIDAD </t>
  </si>
  <si>
    <t>SERVICIOS NO PERSONALES</t>
  </si>
  <si>
    <t>MATERIALES Y SUMINISTROS</t>
  </si>
  <si>
    <t>MAQUINARIA Y EQUIPOS VARIOS</t>
  </si>
  <si>
    <t>TRANSFERENCIAS CORRIENTES</t>
  </si>
  <si>
    <t>PRESUPUESTO</t>
  </si>
  <si>
    <t>LEY</t>
  </si>
  <si>
    <t>SALDO POR ASIGNAR A LA FECHA</t>
  </si>
  <si>
    <t>VARIACIÓN PORCENTUAL EJECUTADO VS ASIGNADO (6)=(4/3)*100</t>
  </si>
  <si>
    <t>AL 31 DE OCTUBRE DE 2020</t>
  </si>
  <si>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</si>
  <si>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</si>
  <si>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</si>
  <si>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AL 30 DE OCTUBRE DE 2020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</si>
  <si>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</si>
  <si>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</si>
  <si>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</si>
  <si>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</si>
  <si>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 xml:space="preserve">(2)                    CREDITOS EXTRAORDINARIOS / TRASLADOS   </t>
  </si>
  <si>
    <t>PRESUPUESTO MODIFICADO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</si>
  <si>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</si>
  <si>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</si>
  <si>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</si>
  <si>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</si>
  <si>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</si>
  <si>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    (3-7)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</si>
  <si>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</si>
  <si>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</si>
  <si>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</si>
  <si>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EJECUTADO  VS  ASIGNADO) 
(4/7)</t>
  </si>
  <si>
    <t>******** TOTAL</t>
  </si>
  <si>
    <t>001</t>
  </si>
  <si>
    <t>PERSONAL FIJO</t>
  </si>
  <si>
    <t>030</t>
  </si>
  <si>
    <t>GASTOS DE REPRESENTACIÓN F</t>
  </si>
  <si>
    <t>050</t>
  </si>
  <si>
    <t>071</t>
  </si>
  <si>
    <t>CUOTA PATRONAL DE SEGURO S</t>
  </si>
  <si>
    <t>072</t>
  </si>
  <si>
    <t>CUOTA PATRONAL DE SEGURO E</t>
  </si>
  <si>
    <t>073</t>
  </si>
  <si>
    <t>CUOTA PATRONAL DE RIESGO P</t>
  </si>
  <si>
    <t>074</t>
  </si>
  <si>
    <t>CUOTA PATRONAL PARA EL FON</t>
  </si>
  <si>
    <t>091</t>
  </si>
  <si>
    <t>SUELDOS</t>
  </si>
  <si>
    <t>094</t>
  </si>
  <si>
    <t>096</t>
  </si>
  <si>
    <t>099</t>
  </si>
  <si>
    <t>CONTRIBUCIONES A LA SEGURI</t>
  </si>
  <si>
    <t>101</t>
  </si>
  <si>
    <t>DE EDIFICIOS Y LOCALES</t>
  </si>
  <si>
    <t>102</t>
  </si>
  <si>
    <t>DE EQUIPO ELECTRÓNICO</t>
  </si>
  <si>
    <t>103</t>
  </si>
  <si>
    <t>DE EQUIPO DE OFICINA</t>
  </si>
  <si>
    <t>105</t>
  </si>
  <si>
    <t>DE EQUIPO DE TRANSPORTE</t>
  </si>
  <si>
    <t>109</t>
  </si>
  <si>
    <t>OTROS ALQUILERES</t>
  </si>
  <si>
    <t>111</t>
  </si>
  <si>
    <t>AGUA</t>
  </si>
  <si>
    <t>112</t>
  </si>
  <si>
    <t>ASEO</t>
  </si>
  <si>
    <t>113</t>
  </si>
  <si>
    <t>CORREO</t>
  </si>
  <si>
    <t>114</t>
  </si>
  <si>
    <t>ENERGÍA ELÉCTRICA</t>
  </si>
  <si>
    <t>115</t>
  </si>
  <si>
    <t>TELECOMUNICACIONES</t>
  </si>
  <si>
    <t>116</t>
  </si>
  <si>
    <t>SERVICIO DE TRANSMISIÓN DE</t>
  </si>
  <si>
    <t>117</t>
  </si>
  <si>
    <t>SERVICIO DE TELEFONÍA CELU</t>
  </si>
  <si>
    <t>120</t>
  </si>
  <si>
    <t>IMPRESIÓN, ENCUADERNACIÓN</t>
  </si>
  <si>
    <t>131</t>
  </si>
  <si>
    <t>ANUNCIOS Y AVISOS</t>
  </si>
  <si>
    <t>132</t>
  </si>
  <si>
    <t>PROMOCIÓN Y PUBLICIDAD</t>
  </si>
  <si>
    <t>141</t>
  </si>
  <si>
    <t>VIÁTICOS DENTRO DEL PAÍS</t>
  </si>
  <si>
    <t>142</t>
  </si>
  <si>
    <t>VIÁTICOS EN EL EXTERIOR</t>
  </si>
  <si>
    <t>151</t>
  </si>
  <si>
    <t>TRANSPORTE DENTRO DEL PAÍS</t>
  </si>
  <si>
    <t>152</t>
  </si>
  <si>
    <t>TRANSPORTE DE O PARA EL EX</t>
  </si>
  <si>
    <t>153</t>
  </si>
  <si>
    <t>TRANSPORTE DE OTRAS PERSON</t>
  </si>
  <si>
    <t>154</t>
  </si>
  <si>
    <t>TRANSPORTE DE BIENES</t>
  </si>
  <si>
    <t>164</t>
  </si>
  <si>
    <t>GASTOS DE SEGUROS</t>
  </si>
  <si>
    <t>165</t>
  </si>
  <si>
    <t>SERVICIOS COMERCIALES</t>
  </si>
  <si>
    <t>169</t>
  </si>
  <si>
    <t>OTROS SERVICIOS COMERCIALE</t>
  </si>
  <si>
    <t>171</t>
  </si>
  <si>
    <t>CONSULTORÍAS</t>
  </si>
  <si>
    <t>172</t>
  </si>
  <si>
    <t>SERVICIOS ESPECIALES</t>
  </si>
  <si>
    <t>181</t>
  </si>
  <si>
    <t>MANT. Y REP. DE EDIFICIOS</t>
  </si>
  <si>
    <t>182</t>
  </si>
  <si>
    <t>MANT. Y REP. DE MAQUINARIA</t>
  </si>
  <si>
    <t>183</t>
  </si>
  <si>
    <t>MANT. Y REP.  DE MOBILIARI</t>
  </si>
  <si>
    <t>185</t>
  </si>
  <si>
    <t>MANT. Y REP. DE EQUIPO DE</t>
  </si>
  <si>
    <t>189</t>
  </si>
  <si>
    <t>OTROS MANTENIMIENTOS Y REP</t>
  </si>
  <si>
    <t>191</t>
  </si>
  <si>
    <t>ALQUILERES CRÉDITOS RECONOCIDOS</t>
  </si>
  <si>
    <t>192</t>
  </si>
  <si>
    <t>SERVICIOS BÁSICOS</t>
  </si>
  <si>
    <t>193</t>
  </si>
  <si>
    <t>194</t>
  </si>
  <si>
    <t>INFORMACIÓN Y PUBLICIDAD</t>
  </si>
  <si>
    <t>195</t>
  </si>
  <si>
    <t>VIÁTICOS</t>
  </si>
  <si>
    <t>196</t>
  </si>
  <si>
    <t>TRANSPORTE DE PERSONAS Y B</t>
  </si>
  <si>
    <t>197</t>
  </si>
  <si>
    <t>SERVICIOS COMERCIALES Y FI</t>
  </si>
  <si>
    <t>-</t>
  </si>
  <si>
    <t>199</t>
  </si>
  <si>
    <t>MANTENIMIENTO Y REPARACIÓN</t>
  </si>
  <si>
    <t>MATERIALES Y SUMINISTRO</t>
  </si>
  <si>
    <t>201</t>
  </si>
  <si>
    <t>ALIMENTOS PARA CONSUMO HUM</t>
  </si>
  <si>
    <t>203</t>
  </si>
  <si>
    <t>BEBIDAS</t>
  </si>
  <si>
    <t>ACABADO TEXTIL</t>
  </si>
  <si>
    <t>HILADOS Y TELAS</t>
  </si>
  <si>
    <t>214</t>
  </si>
  <si>
    <t>PRENDAS DE VESTIR</t>
  </si>
  <si>
    <t>221</t>
  </si>
  <si>
    <t>DIÉSEL</t>
  </si>
  <si>
    <t>223</t>
  </si>
  <si>
    <t>GASOLINA</t>
  </si>
  <si>
    <t>224</t>
  </si>
  <si>
    <t>LUBRICANTES</t>
  </si>
  <si>
    <t>231</t>
  </si>
  <si>
    <t>IMPRESOS</t>
  </si>
  <si>
    <t>232</t>
  </si>
  <si>
    <t>PAPELERÍA</t>
  </si>
  <si>
    <t>239</t>
  </si>
  <si>
    <t>OTROS PRODUCTOS DE PAPEL Y</t>
  </si>
  <si>
    <t>242</t>
  </si>
  <si>
    <t>INSECTICIDAS, FUMIGANTES Y</t>
  </si>
  <si>
    <t>243</t>
  </si>
  <si>
    <t>PINTURAS, COLORANTES Y TIN</t>
  </si>
  <si>
    <t>244</t>
  </si>
  <si>
    <t>PRODUCTOS MEDICINALES Y FA</t>
  </si>
  <si>
    <t>249</t>
  </si>
  <si>
    <t>OTROS PRODUCTOS QUÍMICOS</t>
  </si>
  <si>
    <t>CEMENTO</t>
  </si>
  <si>
    <t>253</t>
  </si>
  <si>
    <t>MADERA</t>
  </si>
  <si>
    <t>254</t>
  </si>
  <si>
    <t>MATERIAL DE FONTANERÍA</t>
  </si>
  <si>
    <t>255</t>
  </si>
  <si>
    <t>MATERIAL ELÉCTRICO</t>
  </si>
  <si>
    <t>256</t>
  </si>
  <si>
    <t>MATERIAL METÁLICO</t>
  </si>
  <si>
    <t>259</t>
  </si>
  <si>
    <t>OTROS MATERIALES DE CONSTR</t>
  </si>
  <si>
    <t>261</t>
  </si>
  <si>
    <t>ARTÍCULOS O PRODUCTOS PARA</t>
  </si>
  <si>
    <t>262</t>
  </si>
  <si>
    <t>HERRAMIENTAS E INSTRUMENTO</t>
  </si>
  <si>
    <t>263</t>
  </si>
  <si>
    <t>MATERIAL Y ARTÍCULOS DE SE</t>
  </si>
  <si>
    <t>265</t>
  </si>
  <si>
    <t>MATERIALES Y SUMINISTROS D</t>
  </si>
  <si>
    <t>269</t>
  </si>
  <si>
    <t>OTROS PRODUCTOS VARIOS</t>
  </si>
  <si>
    <t>271</t>
  </si>
  <si>
    <t>ÚTILES DE COCINA Y COMEDOR</t>
  </si>
  <si>
    <t>273</t>
  </si>
  <si>
    <t>ÚTILES DE ASEO Y LIMPIEZA</t>
  </si>
  <si>
    <t>275</t>
  </si>
  <si>
    <t>ÚTILES Y MATERIALES DE OFI</t>
  </si>
  <si>
    <t>279</t>
  </si>
  <si>
    <t>OTROS ÚTILES Y MATERIALES</t>
  </si>
  <si>
    <t>280</t>
  </si>
  <si>
    <t>REPUESTOS</t>
  </si>
  <si>
    <t>291</t>
  </si>
  <si>
    <t>ALIMENTOS Y BEBIDAS</t>
  </si>
  <si>
    <t>293</t>
  </si>
  <si>
    <t>COMBUSTIBLES Y LUBRICANTES</t>
  </si>
  <si>
    <t>294</t>
  </si>
  <si>
    <t>PRODUCTOS DE PAPEL Y CARTÓ</t>
  </si>
  <si>
    <t>297</t>
  </si>
  <si>
    <t>PRODUCTOS VARIOS</t>
  </si>
  <si>
    <t>298</t>
  </si>
  <si>
    <t>ÚTILES Y MATERIALES DIVERS</t>
  </si>
  <si>
    <t>MAQUINARIA Y EQUIPO</t>
  </si>
  <si>
    <t>301</t>
  </si>
  <si>
    <t>MAQUINARIA Y EQUIPO DE COM</t>
  </si>
  <si>
    <t>314</t>
  </si>
  <si>
    <t>TERRESTRE</t>
  </si>
  <si>
    <t>320</t>
  </si>
  <si>
    <t>EQUIPO EDUCACIONAL Y RECRE</t>
  </si>
  <si>
    <t>340</t>
  </si>
  <si>
    <t>EQUIPO DE OFICINA</t>
  </si>
  <si>
    <t>MOBILIARIO</t>
  </si>
  <si>
    <t>370</t>
  </si>
  <si>
    <t>MAQUINARIA Y EQUIPOS VARIO</t>
  </si>
  <si>
    <t>380</t>
  </si>
  <si>
    <t>EQUIPO DE COMPUTACIÓN</t>
  </si>
  <si>
    <t>CAPACITACIÓN Y ESTUDIOS</t>
  </si>
  <si>
    <t>629</t>
  </si>
  <si>
    <t>OTRAS BECAS</t>
  </si>
  <si>
    <t>669</t>
  </si>
  <si>
    <t>OTRAS TRANSFERENCIAS AL EX</t>
  </si>
  <si>
    <t xml:space="preserve">  </t>
  </si>
  <si>
    <t xml:space="preserve">COMPROMISOS EJECUTADO </t>
  </si>
  <si>
    <t>DIRECCIÓN NACIONAL DE CONTABILIDAD</t>
  </si>
  <si>
    <t xml:space="preserve">PORMENORIZADO DE GASTOS POR ÁREA </t>
  </si>
  <si>
    <t>OCTUBRE</t>
  </si>
  <si>
    <t>PARTIDA          DESCRIPCIÓN</t>
  </si>
  <si>
    <t>1</t>
  </si>
  <si>
    <t>2</t>
  </si>
  <si>
    <t>3</t>
  </si>
  <si>
    <t>4</t>
  </si>
  <si>
    <t>6</t>
  </si>
  <si>
    <t>5</t>
  </si>
  <si>
    <t>7</t>
  </si>
  <si>
    <t>8</t>
  </si>
  <si>
    <t>9</t>
  </si>
  <si>
    <t>11</t>
  </si>
  <si>
    <t>Presupuesto</t>
  </si>
  <si>
    <t>TRASLADOS</t>
  </si>
  <si>
    <t>Asignado</t>
  </si>
  <si>
    <t>Contrato por</t>
  </si>
  <si>
    <t>Bloqueo</t>
  </si>
  <si>
    <t>Total de Ejecución</t>
  </si>
  <si>
    <t>Saldo Disponible</t>
  </si>
  <si>
    <t>Saldo por</t>
  </si>
  <si>
    <t>Saldo Anual</t>
  </si>
  <si>
    <t>Pagado</t>
  </si>
  <si>
    <t>Ley</t>
  </si>
  <si>
    <t>Modificado</t>
  </si>
  <si>
    <t>Acumulada</t>
  </si>
  <si>
    <t>Anual</t>
  </si>
  <si>
    <t>Presupuestaria</t>
  </si>
  <si>
    <t>a la fecha</t>
  </si>
  <si>
    <t>Asignar</t>
  </si>
  <si>
    <t>por asignar</t>
  </si>
  <si>
    <t>Ejecutar</t>
  </si>
  <si>
    <t>A la Fecha</t>
  </si>
  <si>
    <t>Disponible</t>
  </si>
  <si>
    <t>*</t>
  </si>
  <si>
    <t xml:space="preserve">         001  PERSONAL FIJO</t>
  </si>
  <si>
    <t xml:space="preserve">         030  GASTOS DE REPRESENTACIÓN F</t>
  </si>
  <si>
    <t xml:space="preserve">         050  XIII MES</t>
  </si>
  <si>
    <t xml:space="preserve">         071  CUOTA PATRONAL DE SEGURO S</t>
  </si>
  <si>
    <t xml:space="preserve">         072  CUOTA PATRONAL DE SEGURO E</t>
  </si>
  <si>
    <t xml:space="preserve">         073  CUOTA PATRONAL DE RIESGO P</t>
  </si>
  <si>
    <t xml:space="preserve">         074  CUOTA PATRONAL PARA EL FON</t>
  </si>
  <si>
    <t xml:space="preserve">         091  SUELDOS</t>
  </si>
  <si>
    <t xml:space="preserve">         094  GASTOS DE REPRESENTACIÓN F</t>
  </si>
  <si>
    <t xml:space="preserve">         096  XIII MES</t>
  </si>
  <si>
    <t xml:space="preserve">         099  CONTRIBUCIONES A LA SEGURI</t>
  </si>
  <si>
    <t xml:space="preserve">         101  DE EDIFICIOS Y LOCALES</t>
  </si>
  <si>
    <t xml:space="preserve">         102  DE EQUIPO ELECTRÓNICO</t>
  </si>
  <si>
    <t xml:space="preserve">         103  DE EQUIPO DE OFICINA</t>
  </si>
  <si>
    <t xml:space="preserve">         105  DE EQUIPO DE TRANSPORTE</t>
  </si>
  <si>
    <t xml:space="preserve">         109  OTROS ALQUILERES</t>
  </si>
  <si>
    <t xml:space="preserve">         111  AGUA</t>
  </si>
  <si>
    <t xml:space="preserve">         112  ASEO</t>
  </si>
  <si>
    <t xml:space="preserve">         113  CORREO</t>
  </si>
  <si>
    <t xml:space="preserve">         114  ENERGÍA ELÉCTRICA</t>
  </si>
  <si>
    <t xml:space="preserve">         115  TELECOMUNICACIONES</t>
  </si>
  <si>
    <t xml:space="preserve">         116  SERVICIO DE TRANSMISIÓN DE</t>
  </si>
  <si>
    <t xml:space="preserve">         117  SERVICIO DE TELEFONÍA CELU</t>
  </si>
  <si>
    <t xml:space="preserve">         120  IMPRESIÓN, ENCUADERNACIÓN</t>
  </si>
  <si>
    <t xml:space="preserve">         131  ANUNCIOS Y AVISOS</t>
  </si>
  <si>
    <t xml:space="preserve">         132  PROMOCIÓN Y PUBLICIDAD</t>
  </si>
  <si>
    <t xml:space="preserve">         141  VIÁTICOS DENTRO DEL PAÍS</t>
  </si>
  <si>
    <t xml:space="preserve">         142  VIÁTICOS EN EL EXTERIOR</t>
  </si>
  <si>
    <t xml:space="preserve">         151  TRANSPORTE DENTRO DEL PAÍS</t>
  </si>
  <si>
    <t xml:space="preserve">         152  TRANSPORTE DE O PARA EL EX</t>
  </si>
  <si>
    <t xml:space="preserve">         153  TRANSPORTE DE OTRAS PERSON</t>
  </si>
  <si>
    <t xml:space="preserve">         154  TRANSPORTE DE BIENES</t>
  </si>
  <si>
    <t xml:space="preserve">         164  GASTOS DE SEGUROS</t>
  </si>
  <si>
    <t xml:space="preserve">         165  SERVICIOS COMERCIALES</t>
  </si>
  <si>
    <t xml:space="preserve">         169  OTROS SERVICIOS COMERCIALE</t>
  </si>
  <si>
    <t xml:space="preserve">         171  CONSULTORÍAS</t>
  </si>
  <si>
    <t xml:space="preserve">         172  SERVICIOS ESPECIALES</t>
  </si>
  <si>
    <t xml:space="preserve">         181  MANT. Y REP. DE EDIFICIOS</t>
  </si>
  <si>
    <t xml:space="preserve">         182  MANT. Y REP. DE MAQUINARIA</t>
  </si>
  <si>
    <t xml:space="preserve">         183  MANT. Y REP.  DE MOBILIARI</t>
  </si>
  <si>
    <t xml:space="preserve">         185  MANT. Y REP. DE EQUIPO DE</t>
  </si>
  <si>
    <t xml:space="preserve">         189  OTROS MANTENIMIENTOS Y REP</t>
  </si>
  <si>
    <t xml:space="preserve">         191  ALQUILERES</t>
  </si>
  <si>
    <t xml:space="preserve">         192  SERVICIOS BÁSICOS</t>
  </si>
  <si>
    <t xml:space="preserve">         193  IMPRESIÓN, ENCUADERNACIÓN</t>
  </si>
  <si>
    <t xml:space="preserve">         194  INFORMACIÓN Y PUBLICIDAD</t>
  </si>
  <si>
    <t xml:space="preserve">         195  VIÁTICOS</t>
  </si>
  <si>
    <t xml:space="preserve">         196  TRANSPORTE DE PERSONAS Y B</t>
  </si>
  <si>
    <t xml:space="preserve">         197  SERVICIOS COMERCIALES Y FI</t>
  </si>
  <si>
    <t xml:space="preserve">         199  MANTENIMIENTO Y REPARACIÓN</t>
  </si>
  <si>
    <t xml:space="preserve">         201  ALIMENTOS PARA CONSUMO HUM</t>
  </si>
  <si>
    <t xml:space="preserve">         203  BEBIDAS</t>
  </si>
  <si>
    <t xml:space="preserve">         211  ACABADO TEXTIL</t>
  </si>
  <si>
    <t xml:space="preserve">         213  HILADOS Y TELAS</t>
  </si>
  <si>
    <t xml:space="preserve">         214  PRENDAS DE VESTIR</t>
  </si>
  <si>
    <t xml:space="preserve">         221  DIÉSEL</t>
  </si>
  <si>
    <t xml:space="preserve">         223  GASOLINA</t>
  </si>
  <si>
    <t xml:space="preserve">         224  LUBRICANTES</t>
  </si>
  <si>
    <t xml:space="preserve">         231  IMPRESOS</t>
  </si>
  <si>
    <t xml:space="preserve">         232  PAPELERÍA</t>
  </si>
  <si>
    <t xml:space="preserve">         239  OTROS PRODUCTOS DE PAPEL Y</t>
  </si>
  <si>
    <t xml:space="preserve">         242  INSECTICIDAS, FUMIGANTES Y</t>
  </si>
  <si>
    <t xml:space="preserve">         243  PINTURAS, COLORANTES Y TIN</t>
  </si>
  <si>
    <t xml:space="preserve">         244  PRODUCTOS MEDICINALES Y FA</t>
  </si>
  <si>
    <t xml:space="preserve">         249  OTROS PRODUCTOS QUÍMICOS</t>
  </si>
  <si>
    <t xml:space="preserve">         252  CEMENTO</t>
  </si>
  <si>
    <t xml:space="preserve">         253  MADERA</t>
  </si>
  <si>
    <t xml:space="preserve">         254  MATERIAL DE FONTANERÍA</t>
  </si>
  <si>
    <t xml:space="preserve">         255  MATERIAL ELÉCTRICO</t>
  </si>
  <si>
    <t xml:space="preserve">         256  MATERIAL METÁLICO</t>
  </si>
  <si>
    <t xml:space="preserve">         259  OTROS MATERIALES DE CONSTR</t>
  </si>
  <si>
    <t xml:space="preserve">         261  ARTÍCULOS O PRODUCTOS PARA</t>
  </si>
  <si>
    <t xml:space="preserve">         262  HERRAMIENTAS E INSTRUMENTO</t>
  </si>
  <si>
    <t xml:space="preserve">         263  MATERIAL Y ARTÍCULOS DE SE</t>
  </si>
  <si>
    <t xml:space="preserve">         265  MATERIALES Y SUMINISTROS D</t>
  </si>
  <si>
    <t xml:space="preserve">         269  OTROS PRODUCTOS VARIOS</t>
  </si>
  <si>
    <t xml:space="preserve">         271  ÚTILES DE COCINA Y COMEDOR</t>
  </si>
  <si>
    <t xml:space="preserve">         273  ÚTILES DE ASEO Y LIMPIEZA</t>
  </si>
  <si>
    <t xml:space="preserve">         275  ÚTILES Y MATERIALES DE OFI</t>
  </si>
  <si>
    <t xml:space="preserve">         279  OTROS ÚTILES Y MATERIALES</t>
  </si>
  <si>
    <t xml:space="preserve">         280  REPUESTOS</t>
  </si>
  <si>
    <t xml:space="preserve">         291  ALIMENTOS Y BEBIDAS</t>
  </si>
  <si>
    <t xml:space="preserve">         293  COMBUSTIBLES Y LUBRICANTES</t>
  </si>
  <si>
    <t xml:space="preserve">         294  PRODUCTOS DE PAPEL Y CARTÓ</t>
  </si>
  <si>
    <t xml:space="preserve">         297  PRODUCTOS VARIOS</t>
  </si>
  <si>
    <t xml:space="preserve">         298  ÚTILES Y MATERIALES DIVERS</t>
  </si>
  <si>
    <t xml:space="preserve">         301  MAQUINARIA Y EQUIPO DE COM</t>
  </si>
  <si>
    <t xml:space="preserve">         314  TERRESTRE</t>
  </si>
  <si>
    <t xml:space="preserve">         320  EQUIPO EDUCACIONAL Y RECRE</t>
  </si>
  <si>
    <t xml:space="preserve">         340  EQUIPO DE OFICINA</t>
  </si>
  <si>
    <t xml:space="preserve">         350  MOBILIARIO</t>
  </si>
  <si>
    <t xml:space="preserve">         370  MAQUINARIA Y EQUIPOS VARIO</t>
  </si>
  <si>
    <t xml:space="preserve">         380  EQUIPO DE COMPUTACIÓN</t>
  </si>
  <si>
    <t xml:space="preserve">         624  CAPACITACIÓN Y ESTUDIOS</t>
  </si>
  <si>
    <t xml:space="preserve">         629  OTRAS BECAS</t>
  </si>
  <si>
    <t xml:space="preserve">         669  OTRAS TRANSFERENCIAS AL EX</t>
  </si>
  <si>
    <t>Objeto de gasto</t>
  </si>
  <si>
    <t>Descripción</t>
  </si>
  <si>
    <t>Presupuesto Modificado</t>
  </si>
  <si>
    <t xml:space="preserve">Presupuesto   Asignado </t>
  </si>
  <si>
    <t xml:space="preserve">Ejecución Acumulada a la Fecha </t>
  </si>
  <si>
    <t>% Ejecución Acumulada</t>
  </si>
  <si>
    <t>Por Asignar a la Fecha</t>
  </si>
  <si>
    <t>SERVICIOS  PERSONALES</t>
  </si>
  <si>
    <t xml:space="preserve"> SERVICIOS NO PERSONALES</t>
  </si>
  <si>
    <t xml:space="preserve"> MATERIALES Y SUMINISTRO</t>
  </si>
  <si>
    <t xml:space="preserve"> MAQUINARIA Y EQUIPO</t>
  </si>
  <si>
    <t xml:space="preserve">TANFERENCIAS CORRIENTES </t>
  </si>
  <si>
    <t>TOTALES B/.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</si>
</sst>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#,##0.00;\-#,##0.00;&quot; &quot;"/>
    <numFmt numFmtId="167" formatCode="#,##0;\-#,##0;&quot;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165" fontId="3" fillId="0" borderId="7" xfId="1" applyNumberFormat="1" applyFont="1" applyBorder="1" applyAlignment="1">
      <alignment horizontal="right" vertical="center"/>
    </xf>
    <xf numFmtId="165" fontId="2" fillId="2" borderId="9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Border="1" applyAlignment="1">
      <alignment vertical="center" wrapText="1"/>
    </xf>
    <xf numFmtId="165" fontId="2" fillId="0" borderId="7" xfId="1" applyNumberFormat="1" applyFont="1" applyBorder="1" applyAlignment="1">
      <alignment horizontal="right" vertical="center" wrapText="1"/>
    </xf>
    <xf numFmtId="165" fontId="2" fillId="0" borderId="7" xfId="1" applyNumberFormat="1" applyFont="1" applyBorder="1" applyAlignment="1">
      <alignment horizontal="right" vertical="center"/>
    </xf>
    <xf numFmtId="165" fontId="2" fillId="0" borderId="11" xfId="1" applyNumberFormat="1" applyFont="1" applyBorder="1" applyAlignment="1">
      <alignment vertical="center" wrapText="1"/>
    </xf>
    <xf numFmtId="165" fontId="3" fillId="0" borderId="11" xfId="1" applyNumberFormat="1" applyFont="1" applyBorder="1" applyAlignment="1">
      <alignment vertical="center" wrapText="1"/>
    </xf>
    <xf numFmtId="165" fontId="2" fillId="0" borderId="8" xfId="1" applyNumberFormat="1" applyFont="1" applyBorder="1" applyAlignment="1">
      <alignment vertical="center" wrapText="1"/>
    </xf>
    <xf numFmtId="165" fontId="2" fillId="0" borderId="9" xfId="1" applyNumberFormat="1" applyFont="1" applyBorder="1" applyAlignment="1">
      <alignment horizontal="right" vertical="center"/>
    </xf>
    <xf numFmtId="165" fontId="2" fillId="2" borderId="8" xfId="1" applyNumberFormat="1" applyFont="1" applyFill="1" applyBorder="1" applyAlignment="1">
      <alignment horizontal="center" vertical="center" wrapText="1"/>
    </xf>
    <xf numFmtId="165" fontId="4" fillId="0" borderId="0" xfId="1" applyNumberFormat="1" applyFont="1"/>
    <xf numFmtId="9" fontId="5" fillId="0" borderId="5" xfId="2" applyNumberFormat="1" applyFont="1" applyFill="1" applyBorder="1" applyAlignment="1">
      <alignment horizontal="right" vertical="center" wrapText="1"/>
    </xf>
    <xf numFmtId="9" fontId="5" fillId="0" borderId="11" xfId="2" applyNumberFormat="1" applyFont="1" applyFill="1" applyBorder="1" applyAlignment="1">
      <alignment horizontal="right" vertical="center" wrapText="1"/>
    </xf>
    <xf numFmtId="9" fontId="6" fillId="0" borderId="11" xfId="2" applyNumberFormat="1" applyFont="1" applyFill="1" applyBorder="1" applyAlignment="1">
      <alignment horizontal="right" vertical="center" wrapText="1"/>
    </xf>
    <xf numFmtId="9" fontId="5" fillId="0" borderId="8" xfId="2" applyNumberFormat="1" applyFont="1" applyFill="1" applyBorder="1" applyAlignment="1">
      <alignment horizontal="right" vertical="center" wrapText="1"/>
    </xf>
    <xf numFmtId="165" fontId="2" fillId="0" borderId="5" xfId="1" applyNumberFormat="1" applyFont="1" applyBorder="1" applyAlignment="1">
      <alignment horizontal="right" vertical="center"/>
    </xf>
    <xf numFmtId="165" fontId="2" fillId="0" borderId="11" xfId="1" applyNumberFormat="1" applyFont="1" applyBorder="1" applyAlignment="1">
      <alignment horizontal="right" vertical="center"/>
    </xf>
    <xf numFmtId="165" fontId="3" fillId="0" borderId="11" xfId="1" applyNumberFormat="1" applyFont="1" applyBorder="1" applyAlignment="1">
      <alignment horizontal="right" vertical="center"/>
    </xf>
    <xf numFmtId="165" fontId="2" fillId="2" borderId="8" xfId="1" applyNumberFormat="1" applyFont="1" applyFill="1" applyBorder="1" applyAlignment="1">
      <alignment horizontal="left" vertical="center" wrapText="1" indent="5"/>
    </xf>
    <xf numFmtId="165" fontId="2" fillId="2" borderId="9" xfId="1" applyNumberFormat="1" applyFont="1" applyFill="1" applyBorder="1" applyAlignment="1">
      <alignment horizontal="left" vertical="center" wrapText="1" indent="5"/>
    </xf>
    <xf numFmtId="165" fontId="2" fillId="2" borderId="9" xfId="1" applyNumberFormat="1" applyFont="1" applyFill="1" applyBorder="1" applyAlignment="1">
      <alignment horizontal="left" vertical="center" wrapText="1" indent="6"/>
    </xf>
    <xf numFmtId="165" fontId="9" fillId="0" borderId="0" xfId="1" applyNumberFormat="1" applyFont="1" applyFill="1" applyBorder="1" applyAlignment="1">
      <alignment vertical="center"/>
    </xf>
    <xf numFmtId="165" fontId="8" fillId="0" borderId="13" xfId="1" applyNumberFormat="1" applyFont="1" applyFill="1" applyBorder="1" applyAlignment="1">
      <alignment horizontal="left" vertical="center" wrapText="1"/>
    </xf>
    <xf numFmtId="165" fontId="8" fillId="0" borderId="1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3" fontId="8" fillId="0" borderId="13" xfId="1" applyNumberFormat="1" applyFont="1" applyFill="1" applyBorder="1" applyAlignment="1">
      <alignment horizontal="center" vertical="center" wrapText="1"/>
    </xf>
    <xf numFmtId="165" fontId="8" fillId="0" borderId="14" xfId="1" applyNumberFormat="1" applyFont="1" applyFill="1" applyBorder="1" applyAlignment="1">
      <alignment horizontal="center" vertical="center" wrapText="1"/>
    </xf>
    <xf numFmtId="165" fontId="8" fillId="0" borderId="12" xfId="1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left" vertical="center"/>
    </xf>
    <xf numFmtId="165" fontId="11" fillId="0" borderId="11" xfId="1" applyNumberFormat="1" applyFont="1" applyFill="1" applyBorder="1" applyAlignment="1">
      <alignment vertical="center"/>
    </xf>
    <xf numFmtId="165" fontId="8" fillId="0" borderId="15" xfId="1" applyNumberFormat="1" applyFont="1" applyFill="1" applyBorder="1" applyAlignment="1">
      <alignment vertical="center"/>
    </xf>
    <xf numFmtId="3" fontId="8" fillId="0" borderId="15" xfId="1" applyNumberFormat="1" applyFont="1" applyFill="1" applyBorder="1" applyAlignment="1">
      <alignment vertical="center"/>
    </xf>
    <xf numFmtId="165" fontId="8" fillId="0" borderId="11" xfId="1" applyNumberFormat="1" applyFont="1" applyFill="1" applyBorder="1" applyAlignment="1">
      <alignment vertical="center"/>
    </xf>
    <xf numFmtId="9" fontId="8" fillId="0" borderId="11" xfId="2" applyFont="1" applyFill="1" applyBorder="1" applyAlignment="1">
      <alignment horizontal="right" vertical="center" wrapText="1"/>
    </xf>
    <xf numFmtId="165" fontId="11" fillId="0" borderId="0" xfId="1" applyNumberFormat="1" applyFont="1" applyFill="1" applyBorder="1" applyAlignment="1">
      <alignment vertical="center"/>
    </xf>
    <xf numFmtId="165" fontId="11" fillId="0" borderId="11" xfId="1" applyNumberFormat="1" applyFont="1" applyFill="1" applyBorder="1" applyAlignment="1">
      <alignment horizontal="left" vertical="center"/>
    </xf>
    <xf numFmtId="165" fontId="11" fillId="0" borderId="15" xfId="1" applyNumberFormat="1" applyFont="1" applyFill="1" applyBorder="1" applyAlignment="1">
      <alignment vertical="center"/>
    </xf>
    <xf numFmtId="3" fontId="11" fillId="0" borderId="11" xfId="1" applyNumberFormat="1" applyFont="1" applyFill="1" applyBorder="1" applyAlignment="1">
      <alignment vertical="center"/>
    </xf>
    <xf numFmtId="165" fontId="9" fillId="0" borderId="11" xfId="1" applyNumberFormat="1" applyFont="1" applyFill="1" applyBorder="1" applyAlignment="1">
      <alignment horizontal="left" vertical="center"/>
    </xf>
    <xf numFmtId="165" fontId="9" fillId="0" borderId="11" xfId="1" applyNumberFormat="1" applyFont="1" applyFill="1" applyBorder="1" applyAlignment="1">
      <alignment vertical="center"/>
    </xf>
    <xf numFmtId="165" fontId="9" fillId="0" borderId="15" xfId="1" applyNumberFormat="1" applyFont="1" applyFill="1" applyBorder="1" applyAlignment="1">
      <alignment vertical="center"/>
    </xf>
    <xf numFmtId="3" fontId="9" fillId="0" borderId="11" xfId="1" applyNumberFormat="1" applyFont="1" applyFill="1" applyBorder="1" applyAlignment="1">
      <alignment vertical="center"/>
    </xf>
    <xf numFmtId="166" fontId="0" fillId="0" borderId="16" xfId="0" applyNumberFormat="1" applyFill="1" applyBorder="1"/>
    <xf numFmtId="166" fontId="0" fillId="3" borderId="16" xfId="0" applyNumberFormat="1" applyFill="1" applyBorder="1"/>
    <xf numFmtId="165" fontId="9" fillId="0" borderId="7" xfId="1" applyNumberFormat="1" applyFont="1" applyFill="1" applyBorder="1" applyAlignment="1">
      <alignment vertical="center"/>
    </xf>
    <xf numFmtId="166" fontId="0" fillId="0" borderId="17" xfId="0" applyNumberFormat="1" applyFill="1" applyBorder="1"/>
    <xf numFmtId="9" fontId="12" fillId="0" borderId="11" xfId="2" applyFont="1" applyFill="1" applyBorder="1" applyAlignment="1">
      <alignment horizontal="right" vertical="center" wrapText="1"/>
    </xf>
    <xf numFmtId="3" fontId="11" fillId="0" borderId="15" xfId="1" applyNumberFormat="1" applyFont="1" applyFill="1" applyBorder="1" applyAlignment="1">
      <alignment vertical="center"/>
    </xf>
    <xf numFmtId="166" fontId="0" fillId="4" borderId="16" xfId="0" applyNumberFormat="1" applyFill="1" applyBorder="1"/>
    <xf numFmtId="167" fontId="0" fillId="0" borderId="17" xfId="0" applyNumberFormat="1" applyFill="1" applyBorder="1"/>
    <xf numFmtId="167" fontId="0" fillId="3" borderId="16" xfId="0" applyNumberFormat="1" applyFill="1" applyBorder="1"/>
    <xf numFmtId="0" fontId="13" fillId="0" borderId="0" xfId="0" applyFont="1" applyFill="1"/>
    <xf numFmtId="165" fontId="11" fillId="0" borderId="7" xfId="1" applyNumberFormat="1" applyFont="1" applyFill="1" applyBorder="1" applyAlignment="1">
      <alignment vertical="center"/>
    </xf>
    <xf numFmtId="165" fontId="9" fillId="0" borderId="8" xfId="1" applyNumberFormat="1" applyFont="1" applyFill="1" applyBorder="1" applyAlignment="1">
      <alignment horizontal="left" vertical="center"/>
    </xf>
    <xf numFmtId="165" fontId="9" fillId="0" borderId="8" xfId="1" applyNumberFormat="1" applyFont="1" applyFill="1" applyBorder="1" applyAlignment="1">
      <alignment vertical="center"/>
    </xf>
    <xf numFmtId="165" fontId="9" fillId="0" borderId="18" xfId="1" applyNumberFormat="1" applyFont="1" applyFill="1" applyBorder="1" applyAlignment="1">
      <alignment vertical="center"/>
    </xf>
    <xf numFmtId="3" fontId="9" fillId="0" borderId="8" xfId="1" applyNumberFormat="1" applyFont="1" applyFill="1" applyBorder="1" applyAlignment="1">
      <alignment vertical="center"/>
    </xf>
    <xf numFmtId="165" fontId="9" fillId="0" borderId="9" xfId="1" applyNumberFormat="1" applyFont="1" applyFill="1" applyBorder="1" applyAlignment="1">
      <alignment vertical="center"/>
    </xf>
    <xf numFmtId="165" fontId="9" fillId="0" borderId="10" xfId="1" applyNumberFormat="1" applyFont="1" applyFill="1" applyBorder="1" applyAlignment="1">
      <alignment vertical="center"/>
    </xf>
    <xf numFmtId="9" fontId="12" fillId="0" borderId="8" xfId="2" applyFont="1" applyFill="1" applyBorder="1" applyAlignment="1">
      <alignment horizontal="right" vertical="center" wrapText="1"/>
    </xf>
    <xf numFmtId="165" fontId="9" fillId="0" borderId="0" xfId="1" applyNumberFormat="1" applyFont="1" applyFill="1" applyBorder="1" applyAlignment="1">
      <alignment horizontal="left" vertical="center"/>
    </xf>
    <xf numFmtId="3" fontId="9" fillId="0" borderId="0" xfId="1" applyNumberFormat="1" applyFont="1" applyFill="1" applyBorder="1" applyAlignment="1">
      <alignment vertical="center"/>
    </xf>
    <xf numFmtId="9" fontId="9" fillId="0" borderId="0" xfId="2" applyFont="1" applyFill="1" applyBorder="1" applyAlignment="1">
      <alignment vertical="center"/>
    </xf>
    <xf numFmtId="2" fontId="9" fillId="0" borderId="0" xfId="1" applyNumberFormat="1" applyFont="1" applyFill="1" applyBorder="1" applyAlignment="1">
      <alignment vertical="center"/>
    </xf>
    <xf numFmtId="167" fontId="0" fillId="0" borderId="16" xfId="0" applyNumberFormat="1" applyFill="1" applyBorder="1"/>
    <xf numFmtId="165" fontId="2" fillId="0" borderId="7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7" fillId="5" borderId="0" xfId="0" applyFont="1" applyFill="1" applyAlignment="1">
      <alignment horizontal="center"/>
    </xf>
    <xf numFmtId="49" fontId="15" fillId="0" borderId="20" xfId="0" applyNumberFormat="1" applyFont="1" applyFill="1" applyBorder="1" applyAlignment="1">
      <alignment horizontal="center" vertical="center"/>
    </xf>
    <xf numFmtId="49" fontId="15" fillId="3" borderId="20" xfId="0" applyNumberFormat="1" applyFont="1" applyFill="1" applyBorder="1" applyAlignment="1">
      <alignment horizontal="center" vertical="center"/>
    </xf>
    <xf numFmtId="49" fontId="15" fillId="5" borderId="2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14" fillId="0" borderId="20" xfId="0" applyNumberFormat="1" applyFont="1" applyFill="1" applyBorder="1" applyAlignment="1">
      <alignment horizontal="center" vertical="center"/>
    </xf>
    <xf numFmtId="49" fontId="14" fillId="3" borderId="2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9" fontId="14" fillId="0" borderId="21" xfId="0" applyNumberFormat="1" applyFont="1" applyFill="1" applyBorder="1" applyAlignment="1">
      <alignment horizontal="left"/>
    </xf>
    <xf numFmtId="49" fontId="14" fillId="0" borderId="21" xfId="0" applyNumberFormat="1" applyFont="1" applyFill="1" applyBorder="1" applyAlignment="1">
      <alignment horizontal="center"/>
    </xf>
    <xf numFmtId="49" fontId="14" fillId="3" borderId="21" xfId="0" applyNumberFormat="1" applyFont="1" applyFill="1" applyBorder="1" applyAlignment="1">
      <alignment horizontal="center"/>
    </xf>
    <xf numFmtId="49" fontId="8" fillId="0" borderId="20" xfId="0" applyNumberFormat="1" applyFont="1" applyFill="1" applyBorder="1" applyAlignment="1">
      <alignment horizontal="left"/>
    </xf>
    <xf numFmtId="166" fontId="8" fillId="0" borderId="20" xfId="0" applyNumberFormat="1" applyFont="1" applyFill="1" applyBorder="1"/>
    <xf numFmtId="166" fontId="8" fillId="3" borderId="20" xfId="0" applyNumberFormat="1" applyFont="1" applyFill="1" applyBorder="1"/>
    <xf numFmtId="49" fontId="0" fillId="0" borderId="16" xfId="0" applyNumberFormat="1" applyFill="1" applyBorder="1" applyAlignment="1">
      <alignment horizontal="left"/>
    </xf>
    <xf numFmtId="166" fontId="7" fillId="4" borderId="16" xfId="0" applyNumberFormat="1" applyFont="1" applyFill="1" applyBorder="1"/>
    <xf numFmtId="166" fontId="7" fillId="3" borderId="16" xfId="0" applyNumberFormat="1" applyFont="1" applyFill="1" applyBorder="1"/>
    <xf numFmtId="167" fontId="7" fillId="4" borderId="16" xfId="0" applyNumberFormat="1" applyFont="1" applyFill="1" applyBorder="1"/>
    <xf numFmtId="167" fontId="7" fillId="3" borderId="16" xfId="0" applyNumberFormat="1" applyFont="1" applyFill="1" applyBorder="1"/>
    <xf numFmtId="49" fontId="0" fillId="0" borderId="21" xfId="0" applyNumberFormat="1" applyFill="1" applyBorder="1" applyAlignment="1">
      <alignment horizontal="left"/>
    </xf>
    <xf numFmtId="166" fontId="0" fillId="0" borderId="21" xfId="0" applyNumberFormat="1" applyFill="1" applyBorder="1"/>
    <xf numFmtId="167" fontId="0" fillId="3" borderId="21" xfId="0" applyNumberFormat="1" applyFill="1" applyBorder="1"/>
    <xf numFmtId="167" fontId="0" fillId="0" borderId="21" xfId="0" applyNumberFormat="1" applyFill="1" applyBorder="1"/>
    <xf numFmtId="0" fontId="0" fillId="3" borderId="0" xfId="0" applyFill="1"/>
    <xf numFmtId="0" fontId="0" fillId="0" borderId="0" xfId="0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8" fillId="0" borderId="20" xfId="0" applyFont="1" applyBorder="1"/>
    <xf numFmtId="3" fontId="18" fillId="0" borderId="20" xfId="0" applyNumberFormat="1" applyFont="1" applyBorder="1"/>
    <xf numFmtId="9" fontId="18" fillId="0" borderId="20" xfId="2" applyNumberFormat="1" applyFont="1" applyBorder="1"/>
    <xf numFmtId="0" fontId="17" fillId="0" borderId="20" xfId="0" applyFont="1" applyBorder="1"/>
    <xf numFmtId="3" fontId="17" fillId="0" borderId="20" xfId="0" applyNumberFormat="1" applyFont="1" applyBorder="1"/>
    <xf numFmtId="9" fontId="17" fillId="0" borderId="20" xfId="2" applyNumberFormat="1" applyFont="1" applyBorder="1"/>
    <xf numFmtId="0" fontId="18" fillId="0" borderId="20" xfId="0" applyFont="1" applyBorder="1" applyAlignment="1">
      <alignment horizontal="center"/>
    </xf>
    <xf numFmtId="165" fontId="3" fillId="0" borderId="8" xfId="1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center" vertical="center"/>
    </xf>
    <xf numFmtId="165" fontId="2" fillId="0" borderId="10" xfId="1" applyNumberFormat="1" applyFont="1" applyBorder="1" applyAlignment="1">
      <alignment horizontal="center" vertical="center"/>
    </xf>
    <xf numFmtId="165" fontId="2" fillId="2" borderId="5" xfId="1" applyNumberFormat="1" applyFont="1" applyFill="1" applyBorder="1" applyAlignment="1">
      <alignment horizontal="center" vertical="center" wrapText="1"/>
    </xf>
    <xf numFmtId="165" fontId="2" fillId="2" borderId="11" xfId="1" applyNumberFormat="1" applyFont="1" applyFill="1" applyBorder="1" applyAlignment="1">
      <alignment horizontal="center" vertical="center" wrapText="1"/>
    </xf>
    <xf numFmtId="165" fontId="2" fillId="2" borderId="8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2" xfId="1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  <xf numFmtId="165" fontId="2" fillId="2" borderId="6" xfId="1" applyNumberFormat="1" applyFont="1" applyFill="1" applyBorder="1" applyAlignment="1">
      <alignment horizontal="center" vertical="center" wrapText="1"/>
    </xf>
    <xf numFmtId="165" fontId="11" fillId="0" borderId="15" xfId="1" applyNumberFormat="1" applyFont="1" applyFill="1" applyBorder="1" applyAlignment="1">
      <alignment horizontal="left" vertical="center" wrapText="1"/>
    </xf>
    <xf numFmtId="165" fontId="11" fillId="0" borderId="7" xfId="1" applyNumberFormat="1" applyFont="1" applyFill="1" applyBorder="1" applyAlignment="1">
      <alignment horizontal="left" vertical="center" wrapText="1"/>
    </xf>
    <xf numFmtId="165" fontId="11" fillId="0" borderId="15" xfId="1" applyNumberFormat="1" applyFont="1" applyFill="1" applyBorder="1" applyAlignment="1">
      <alignment horizontal="left" vertical="center"/>
    </xf>
    <xf numFmtId="165" fontId="11" fillId="0" borderId="7" xfId="1" applyNumberFormat="1" applyFont="1" applyFill="1" applyBorder="1" applyAlignment="1">
      <alignment horizontal="left"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14" fillId="0" borderId="19" xfId="0" applyNumberFormat="1" applyFont="1" applyFill="1" applyBorder="1" applyAlignment="1">
      <alignment horizontal="center" vertical="center"/>
    </xf>
    <xf numFmtId="49" fontId="14" fillId="0" borderId="16" xfId="0" applyNumberFormat="1" applyFont="1" applyFill="1" applyBorder="1" applyAlignment="1">
      <alignment horizontal="center" vertical="center"/>
    </xf>
    <xf numFmtId="49" fontId="14" fillId="0" borderId="21" xfId="0" applyNumberFormat="1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400050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400050</xdr:colOff>
      <xdr:row>44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2468225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400050</xdr:colOff>
      <xdr:row>42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1915775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55</xdr:row>
      <xdr:rowOff>0</xdr:rowOff>
    </xdr:from>
    <xdr:to>
      <xdr:col>14</xdr:col>
      <xdr:colOff>400050</xdr:colOff>
      <xdr:row>55</xdr:row>
      <xdr:rowOff>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550670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400050</xdr:colOff>
      <xdr:row>43</xdr:row>
      <xdr:rowOff>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219200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400050</xdr:colOff>
      <xdr:row>0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47</xdr:row>
      <xdr:rowOff>0</xdr:rowOff>
    </xdr:from>
    <xdr:to>
      <xdr:col>14</xdr:col>
      <xdr:colOff>400050</xdr:colOff>
      <xdr:row>47</xdr:row>
      <xdr:rowOff>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329690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400050</xdr:colOff>
      <xdr:row>44</xdr:row>
      <xdr:rowOff>0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2468225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14</xdr:col>
      <xdr:colOff>400050</xdr:colOff>
      <xdr:row>58</xdr:row>
      <xdr:rowOff>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6335375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400050</xdr:colOff>
      <xdr:row>46</xdr:row>
      <xdr:rowOff>0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3020675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400050</xdr:colOff>
      <xdr:row>43</xdr:row>
      <xdr:rowOff>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219200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400050</xdr:colOff>
      <xdr:row>45</xdr:row>
      <xdr:rowOff>0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274445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400050</xdr:colOff>
      <xdr:row>45</xdr:row>
      <xdr:rowOff>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274445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400050</xdr:colOff>
      <xdr:row>0</xdr:row>
      <xdr:rowOff>28575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400050</xdr:colOff>
      <xdr:row>44</xdr:row>
      <xdr:rowOff>0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2468225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400050</xdr:colOff>
      <xdr:row>42</xdr:row>
      <xdr:rowOff>0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1915775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55</xdr:row>
      <xdr:rowOff>0</xdr:rowOff>
    </xdr:from>
    <xdr:to>
      <xdr:col>14</xdr:col>
      <xdr:colOff>400050</xdr:colOff>
      <xdr:row>55</xdr:row>
      <xdr:rowOff>0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550670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400050</xdr:colOff>
      <xdr:row>43</xdr:row>
      <xdr:rowOff>0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219200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400050</xdr:colOff>
      <xdr:row>0</xdr:row>
      <xdr:rowOff>28575</xdr:rowOff>
    </xdr:to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47</xdr:row>
      <xdr:rowOff>0</xdr:rowOff>
    </xdr:from>
    <xdr:to>
      <xdr:col>14</xdr:col>
      <xdr:colOff>400050</xdr:colOff>
      <xdr:row>47</xdr:row>
      <xdr:rowOff>0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329690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400050</xdr:colOff>
      <xdr:row>44</xdr:row>
      <xdr:rowOff>0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2468225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14</xdr:col>
      <xdr:colOff>400050</xdr:colOff>
      <xdr:row>58</xdr:row>
      <xdr:rowOff>0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6335375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400050</xdr:colOff>
      <xdr:row>46</xdr:row>
      <xdr:rowOff>0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3020675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400050</xdr:colOff>
      <xdr:row>43</xdr:row>
      <xdr:rowOff>0</xdr:rowOff>
    </xdr:to>
    <xdr:pic>
      <xdr:nvPicPr>
        <xdr:cNvPr id="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219200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400050</xdr:colOff>
      <xdr:row>45</xdr:row>
      <xdr:rowOff>0</xdr:rowOff>
    </xdr:to>
    <xdr:pic>
      <xdr:nvPicPr>
        <xdr:cNvPr id="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274445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400050</xdr:colOff>
      <xdr:row>45</xdr:row>
      <xdr:rowOff>0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2744450"/>
          <a:ext cx="116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I11" sqref="I11"/>
    </sheetView>
  </sheetViews>
  <sheetFormatPr baseColWidth="10" defaultColWidth="11.375" defaultRowHeight="11.25" x14ac:dyDescent="0.2"/>
  <cols>
    <col min="1" max="1" width="16.75" style="11" customWidth="1"/>
    <col min="2" max="7" width="11.375" style="11" customWidth="1"/>
    <col min="8" max="16384" width="11.375" style="11"/>
  </cols>
  <sheetData>
    <row r="1" spans="1:7" x14ac:dyDescent="0.2">
      <c r="A1" s="106" t="s">
        <v>0</v>
      </c>
      <c r="B1" s="106"/>
      <c r="C1" s="106"/>
      <c r="D1" s="106"/>
      <c r="E1" s="106"/>
      <c r="F1" s="106"/>
      <c r="G1" s="106"/>
    </row>
    <row r="2" spans="1:7" x14ac:dyDescent="0.2">
      <c r="A2" s="106" t="s">
        <v>27</v>
      </c>
      <c r="B2" s="106"/>
      <c r="C2" s="106"/>
      <c r="D2" s="106"/>
      <c r="E2" s="106"/>
      <c r="F2" s="106"/>
      <c r="G2" s="106"/>
    </row>
    <row r="3" spans="1:7" ht="12" thickBot="1" x14ac:dyDescent="0.25">
      <c r="A3" s="107" t="s">
        <v>1</v>
      </c>
      <c r="B3" s="107"/>
      <c r="C3" s="107"/>
      <c r="D3" s="107"/>
      <c r="E3" s="107"/>
      <c r="F3" s="107"/>
      <c r="G3" s="107"/>
    </row>
    <row r="4" spans="1:7" ht="29.25" customHeight="1" thickBot="1" x14ac:dyDescent="0.25">
      <c r="A4" s="108" t="s">
        <v>2</v>
      </c>
      <c r="B4" s="111" t="s">
        <v>23</v>
      </c>
      <c r="C4" s="112"/>
      <c r="D4" s="113"/>
      <c r="E4" s="114" t="s">
        <v>236</v>
      </c>
      <c r="F4" s="108" t="s">
        <v>25</v>
      </c>
      <c r="G4" s="108" t="s">
        <v>26</v>
      </c>
    </row>
    <row r="5" spans="1:7" ht="12" thickBot="1" x14ac:dyDescent="0.25">
      <c r="A5" s="109"/>
      <c r="B5" s="10" t="s">
        <v>24</v>
      </c>
      <c r="C5" s="2" t="s">
        <v>3</v>
      </c>
      <c r="D5" s="2" t="s">
        <v>4</v>
      </c>
      <c r="E5" s="115"/>
      <c r="F5" s="116"/>
      <c r="G5" s="109"/>
    </row>
    <row r="6" spans="1:7" ht="22.5" customHeight="1" thickBot="1" x14ac:dyDescent="0.25">
      <c r="A6" s="110"/>
      <c r="B6" s="19">
        <v>1</v>
      </c>
      <c r="C6" s="20">
        <v>2</v>
      </c>
      <c r="D6" s="21">
        <v>3</v>
      </c>
      <c r="E6" s="20">
        <v>4</v>
      </c>
      <c r="F6" s="10" t="s">
        <v>5</v>
      </c>
      <c r="G6" s="109"/>
    </row>
    <row r="7" spans="1:7" x14ac:dyDescent="0.2">
      <c r="A7" s="3" t="s">
        <v>6</v>
      </c>
      <c r="B7" s="4">
        <f>SUM(B8+B20+B21+B22+B23)</f>
        <v>2249202</v>
      </c>
      <c r="C7" s="67">
        <f>SUM(C8+C20+C21+C22+C23)</f>
        <v>1939718</v>
      </c>
      <c r="D7" s="67">
        <f t="shared" ref="D7:E7" si="0">SUM(D8+D20+D21+D22+D23)</f>
        <v>1713483</v>
      </c>
      <c r="E7" s="4">
        <f t="shared" si="0"/>
        <v>1632797.2</v>
      </c>
      <c r="F7" s="16">
        <f>SUM(C7-D7)</f>
        <v>226235</v>
      </c>
      <c r="G7" s="12">
        <f>SUM(E7/D7)*100%</f>
        <v>0.95291123401866251</v>
      </c>
    </row>
    <row r="8" spans="1:7" ht="22.5" x14ac:dyDescent="0.2">
      <c r="A8" s="6" t="s">
        <v>7</v>
      </c>
      <c r="B8" s="5">
        <f>SUM(B9+B10+B11+B12+B13++B14+B15+B16+B17+B18+B19)</f>
        <v>1620928</v>
      </c>
      <c r="C8" s="5">
        <f>SUM(C9+C10+C11+C12+C13++C14+C15+C16+C17+C18+C19)</f>
        <v>1590790</v>
      </c>
      <c r="D8" s="5">
        <f>SUM(D9+D10+D11+D12+D13++D14+D15+D16+D17+D18+D19)</f>
        <v>1364555</v>
      </c>
      <c r="E8" s="5">
        <f>SUM(E9+E10+E11+E12+E13++E14+E15+E16+E17+E18+E19)</f>
        <v>1308431.2</v>
      </c>
      <c r="F8" s="17">
        <f>SUM(F9:F19)</f>
        <v>226235</v>
      </c>
      <c r="G8" s="13">
        <f t="shared" ref="G8:G23" si="1">SUM(E8/D8)*100%</f>
        <v>0.95887025440528229</v>
      </c>
    </row>
    <row r="9" spans="1:7" ht="22.5" x14ac:dyDescent="0.25">
      <c r="A9" s="7" t="s">
        <v>8</v>
      </c>
      <c r="B9" s="1">
        <v>1302240</v>
      </c>
      <c r="C9" s="1">
        <v>1233705</v>
      </c>
      <c r="D9" s="1">
        <v>1059745</v>
      </c>
      <c r="E9" s="44">
        <v>1031948</v>
      </c>
      <c r="F9" s="18">
        <f>SUM(C9-D9)</f>
        <v>173960</v>
      </c>
      <c r="G9" s="14">
        <f t="shared" si="1"/>
        <v>0.97377010507244666</v>
      </c>
    </row>
    <row r="10" spans="1:7" ht="22.5" x14ac:dyDescent="0.25">
      <c r="A10" s="7" t="s">
        <v>9</v>
      </c>
      <c r="B10" s="1">
        <v>54000</v>
      </c>
      <c r="C10" s="1">
        <v>42500</v>
      </c>
      <c r="D10" s="1">
        <v>33500</v>
      </c>
      <c r="E10" s="44">
        <v>32000</v>
      </c>
      <c r="F10" s="18">
        <f t="shared" ref="F10:F13" si="2">SUM(C10-D10)</f>
        <v>9000</v>
      </c>
      <c r="G10" s="14">
        <f t="shared" si="1"/>
        <v>0.95522388059701491</v>
      </c>
    </row>
    <row r="11" spans="1:7" ht="15" x14ac:dyDescent="0.25">
      <c r="A11" s="7" t="s">
        <v>10</v>
      </c>
      <c r="B11" s="1">
        <v>36850</v>
      </c>
      <c r="C11" s="1">
        <v>31061</v>
      </c>
      <c r="D11" s="1">
        <f>(25211-5000)</f>
        <v>20211</v>
      </c>
      <c r="E11" s="44">
        <v>18663</v>
      </c>
      <c r="F11" s="18">
        <f t="shared" si="2"/>
        <v>10850</v>
      </c>
      <c r="G11" s="14">
        <f t="shared" si="1"/>
        <v>0.92340804512394237</v>
      </c>
    </row>
    <row r="12" spans="1:7" ht="22.5" x14ac:dyDescent="0.25">
      <c r="A12" s="7" t="s">
        <v>11</v>
      </c>
      <c r="B12" s="1">
        <v>174511</v>
      </c>
      <c r="C12" s="1">
        <v>123977</v>
      </c>
      <c r="D12" s="1">
        <v>94896</v>
      </c>
      <c r="E12" s="44">
        <v>91106.23</v>
      </c>
      <c r="F12" s="18">
        <f t="shared" si="2"/>
        <v>29081</v>
      </c>
      <c r="G12" s="14">
        <f t="shared" si="1"/>
        <v>0.96006396476142297</v>
      </c>
    </row>
    <row r="13" spans="1:7" ht="22.5" x14ac:dyDescent="0.25">
      <c r="A13" s="7" t="s">
        <v>12</v>
      </c>
      <c r="B13" s="1">
        <v>20074</v>
      </c>
      <c r="C13" s="1">
        <v>15544</v>
      </c>
      <c r="D13" s="1">
        <v>12200</v>
      </c>
      <c r="E13" s="44">
        <v>10502.05</v>
      </c>
      <c r="F13" s="18">
        <f t="shared" si="2"/>
        <v>3344</v>
      </c>
      <c r="G13" s="14">
        <f t="shared" si="1"/>
        <v>0.86082377049180325</v>
      </c>
    </row>
    <row r="14" spans="1:7" ht="22.5" x14ac:dyDescent="0.25">
      <c r="A14" s="7" t="s">
        <v>13</v>
      </c>
      <c r="B14" s="1">
        <v>29238</v>
      </c>
      <c r="C14" s="1">
        <v>27351</v>
      </c>
      <c r="D14" s="1">
        <f>(29238-1887)</f>
        <v>27351</v>
      </c>
      <c r="E14" s="44">
        <v>15301.3</v>
      </c>
      <c r="F14" s="18">
        <f>SUM(C14-D14)</f>
        <v>0</v>
      </c>
      <c r="G14" s="14">
        <f t="shared" si="1"/>
        <v>0.5594420679317027</v>
      </c>
    </row>
    <row r="15" spans="1:7" ht="33.75" x14ac:dyDescent="0.25">
      <c r="A15" s="7" t="s">
        <v>14</v>
      </c>
      <c r="B15" s="1">
        <v>4015</v>
      </c>
      <c r="C15" s="1">
        <v>3834</v>
      </c>
      <c r="D15" s="1">
        <v>3834</v>
      </c>
      <c r="E15" s="44">
        <v>2312.15</v>
      </c>
      <c r="F15" s="18">
        <f t="shared" ref="F15:F23" si="3">SUM(C15-D15)</f>
        <v>0</v>
      </c>
      <c r="G15" s="14">
        <f t="shared" si="1"/>
        <v>0.60306468440271255</v>
      </c>
    </row>
    <row r="16" spans="1:7" ht="22.5" x14ac:dyDescent="0.25">
      <c r="A16" s="7" t="s">
        <v>15</v>
      </c>
      <c r="B16" s="1"/>
      <c r="C16" s="1">
        <v>28776</v>
      </c>
      <c r="D16" s="1">
        <f>(22534+6242)</f>
        <v>28776</v>
      </c>
      <c r="E16" s="44">
        <v>24413.16</v>
      </c>
      <c r="F16" s="18">
        <f t="shared" si="3"/>
        <v>0</v>
      </c>
      <c r="G16" s="14">
        <f t="shared" si="1"/>
        <v>0.8483861551292744</v>
      </c>
    </row>
    <row r="17" spans="1:7" ht="45" x14ac:dyDescent="0.25">
      <c r="A17" s="7" t="s">
        <v>16</v>
      </c>
      <c r="B17" s="1"/>
      <c r="C17" s="1">
        <v>467</v>
      </c>
      <c r="D17" s="1">
        <v>467</v>
      </c>
      <c r="E17" s="44">
        <v>466.67</v>
      </c>
      <c r="F17" s="18">
        <f t="shared" si="3"/>
        <v>0</v>
      </c>
      <c r="G17" s="14">
        <f t="shared" si="1"/>
        <v>0.99929336188436835</v>
      </c>
    </row>
    <row r="18" spans="1:7" ht="22.5" x14ac:dyDescent="0.25">
      <c r="A18" s="7" t="s">
        <v>17</v>
      </c>
      <c r="B18" s="1"/>
      <c r="C18" s="1">
        <v>1233</v>
      </c>
      <c r="D18" s="1">
        <v>1233</v>
      </c>
      <c r="E18" s="44">
        <v>1231.3699999999999</v>
      </c>
      <c r="F18" s="18">
        <f t="shared" si="3"/>
        <v>0</v>
      </c>
      <c r="G18" s="14">
        <f t="shared" si="1"/>
        <v>0.99867802108678017</v>
      </c>
    </row>
    <row r="19" spans="1:7" ht="22.5" x14ac:dyDescent="0.25">
      <c r="A19" s="7" t="s">
        <v>18</v>
      </c>
      <c r="B19" s="1"/>
      <c r="C19" s="1">
        <v>82342</v>
      </c>
      <c r="D19" s="1">
        <v>82342</v>
      </c>
      <c r="E19" s="44">
        <v>80487.27</v>
      </c>
      <c r="F19" s="18">
        <f t="shared" si="3"/>
        <v>0</v>
      </c>
      <c r="G19" s="14">
        <f t="shared" si="1"/>
        <v>0.97747528600228317</v>
      </c>
    </row>
    <row r="20" spans="1:7" ht="22.5" x14ac:dyDescent="0.2">
      <c r="A20" s="6" t="s">
        <v>19</v>
      </c>
      <c r="B20" s="4">
        <v>387250</v>
      </c>
      <c r="C20" s="4">
        <v>291401</v>
      </c>
      <c r="D20" s="4">
        <v>291401</v>
      </c>
      <c r="E20" s="4">
        <v>275531</v>
      </c>
      <c r="F20" s="18">
        <f t="shared" si="3"/>
        <v>0</v>
      </c>
      <c r="G20" s="13">
        <f t="shared" si="1"/>
        <v>0.94553896520602199</v>
      </c>
    </row>
    <row r="21" spans="1:7" ht="22.5" x14ac:dyDescent="0.2">
      <c r="A21" s="6" t="s">
        <v>20</v>
      </c>
      <c r="B21" s="5">
        <v>76122</v>
      </c>
      <c r="C21" s="5">
        <v>35655</v>
      </c>
      <c r="D21" s="5">
        <v>35655</v>
      </c>
      <c r="E21" s="5">
        <v>31892</v>
      </c>
      <c r="F21" s="18">
        <f t="shared" si="3"/>
        <v>0</v>
      </c>
      <c r="G21" s="13">
        <f t="shared" si="1"/>
        <v>0.89446080493619406</v>
      </c>
    </row>
    <row r="22" spans="1:7" ht="22.5" x14ac:dyDescent="0.2">
      <c r="A22" s="6" t="s">
        <v>21</v>
      </c>
      <c r="B22" s="5">
        <v>19402</v>
      </c>
      <c r="C22" s="5">
        <v>18581</v>
      </c>
      <c r="D22" s="5">
        <v>18581</v>
      </c>
      <c r="E22" s="5">
        <v>16593</v>
      </c>
      <c r="F22" s="18">
        <f t="shared" si="3"/>
        <v>0</v>
      </c>
      <c r="G22" s="13">
        <f t="shared" si="1"/>
        <v>0.89300898767558257</v>
      </c>
    </row>
    <row r="23" spans="1:7" ht="23.25" thickBot="1" x14ac:dyDescent="0.25">
      <c r="A23" s="8" t="s">
        <v>22</v>
      </c>
      <c r="B23" s="9">
        <v>145500</v>
      </c>
      <c r="C23" s="9">
        <v>3291</v>
      </c>
      <c r="D23" s="9">
        <v>3291</v>
      </c>
      <c r="E23" s="9">
        <v>350</v>
      </c>
      <c r="F23" s="105">
        <f t="shared" si="3"/>
        <v>0</v>
      </c>
      <c r="G23" s="15">
        <f t="shared" si="1"/>
        <v>0.10635065329687025</v>
      </c>
    </row>
  </sheetData>
  <mergeCells count="8">
    <mergeCell ref="A1:G1"/>
    <mergeCell ref="A2:G2"/>
    <mergeCell ref="A3:G3"/>
    <mergeCell ref="A4:A6"/>
    <mergeCell ref="B4:D4"/>
    <mergeCell ref="E4:E5"/>
    <mergeCell ref="F4:F5"/>
    <mergeCell ref="G4:G6"/>
  </mergeCells>
  <pageMargins left="0.7" right="0.7" top="0.75" bottom="0.75" header="0.3" footer="0.3"/>
  <pageSetup paperSize="1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113"/>
  <sheetViews>
    <sheetView topLeftCell="A106" workbookViewId="0">
      <selection activeCell="I8" sqref="I8"/>
    </sheetView>
  </sheetViews>
  <sheetFormatPr baseColWidth="10" defaultColWidth="16.75" defaultRowHeight="12.75" x14ac:dyDescent="0.25"/>
  <cols>
    <col min="1" max="1" width="8.125" style="62" customWidth="1"/>
    <col min="2" max="2" width="18.25" style="22" customWidth="1"/>
    <col min="3" max="3" width="10.375" style="22" customWidth="1"/>
    <col min="4" max="4" width="14" style="63" customWidth="1"/>
    <col min="5" max="5" width="14.375" style="22" customWidth="1"/>
    <col min="6" max="6" width="13.625" style="22" customWidth="1"/>
    <col min="7" max="7" width="17.125" style="22" customWidth="1"/>
    <col min="8" max="8" width="13.25" style="22" customWidth="1"/>
    <col min="9" max="9" width="15.625" style="22" customWidth="1"/>
    <col min="10" max="10" width="9.625" style="22" customWidth="1"/>
    <col min="11" max="11" width="12" style="22" customWidth="1"/>
    <col min="12" max="12" width="10.375" style="22" customWidth="1"/>
    <col min="13" max="13" width="10" style="22" hidden="1" customWidth="1"/>
    <col min="14" max="14" width="11.375" style="22" hidden="1" customWidth="1"/>
    <col min="15" max="15" width="13.625" style="64" customWidth="1"/>
    <col min="16" max="227" width="11.375" style="22" customWidth="1"/>
    <col min="228" max="228" width="8.125" style="22" customWidth="1"/>
    <col min="229" max="229" width="18.25" style="22" customWidth="1"/>
    <col min="230" max="230" width="14.75" style="22" customWidth="1"/>
    <col min="231" max="231" width="11.125" style="22" customWidth="1"/>
    <col min="232" max="232" width="14.25" style="22" customWidth="1"/>
    <col min="233" max="256" width="16.75" style="22"/>
    <col min="257" max="257" width="8.125" style="22" customWidth="1"/>
    <col min="258" max="258" width="18.25" style="22" customWidth="1"/>
    <col min="259" max="259" width="10.375" style="22" customWidth="1"/>
    <col min="260" max="260" width="14" style="22" customWidth="1"/>
    <col min="261" max="261" width="14.375" style="22" customWidth="1"/>
    <col min="262" max="262" width="13.625" style="22" customWidth="1"/>
    <col min="263" max="263" width="17.125" style="22" customWidth="1"/>
    <col min="264" max="264" width="13.25" style="22" customWidth="1"/>
    <col min="265" max="265" width="15.625" style="22" customWidth="1"/>
    <col min="266" max="266" width="9.625" style="22" customWidth="1"/>
    <col min="267" max="267" width="12" style="22" customWidth="1"/>
    <col min="268" max="268" width="10.375" style="22" customWidth="1"/>
    <col min="269" max="270" width="0" style="22" hidden="1" customWidth="1"/>
    <col min="271" max="271" width="13.625" style="22" customWidth="1"/>
    <col min="272" max="483" width="11.375" style="22" customWidth="1"/>
    <col min="484" max="484" width="8.125" style="22" customWidth="1"/>
    <col min="485" max="485" width="18.25" style="22" customWidth="1"/>
    <col min="486" max="486" width="14.75" style="22" customWidth="1"/>
    <col min="487" max="487" width="11.125" style="22" customWidth="1"/>
    <col min="488" max="488" width="14.25" style="22" customWidth="1"/>
    <col min="489" max="512" width="16.75" style="22"/>
    <col min="513" max="513" width="8.125" style="22" customWidth="1"/>
    <col min="514" max="514" width="18.25" style="22" customWidth="1"/>
    <col min="515" max="515" width="10.375" style="22" customWidth="1"/>
    <col min="516" max="516" width="14" style="22" customWidth="1"/>
    <col min="517" max="517" width="14.375" style="22" customWidth="1"/>
    <col min="518" max="518" width="13.625" style="22" customWidth="1"/>
    <col min="519" max="519" width="17.125" style="22" customWidth="1"/>
    <col min="520" max="520" width="13.25" style="22" customWidth="1"/>
    <col min="521" max="521" width="15.625" style="22" customWidth="1"/>
    <col min="522" max="522" width="9.625" style="22" customWidth="1"/>
    <col min="523" max="523" width="12" style="22" customWidth="1"/>
    <col min="524" max="524" width="10.375" style="22" customWidth="1"/>
    <col min="525" max="526" width="0" style="22" hidden="1" customWidth="1"/>
    <col min="527" max="527" width="13.625" style="22" customWidth="1"/>
    <col min="528" max="739" width="11.375" style="22" customWidth="1"/>
    <col min="740" max="740" width="8.125" style="22" customWidth="1"/>
    <col min="741" max="741" width="18.25" style="22" customWidth="1"/>
    <col min="742" max="742" width="14.75" style="22" customWidth="1"/>
    <col min="743" max="743" width="11.125" style="22" customWidth="1"/>
    <col min="744" max="744" width="14.25" style="22" customWidth="1"/>
    <col min="745" max="768" width="16.75" style="22"/>
    <col min="769" max="769" width="8.125" style="22" customWidth="1"/>
    <col min="770" max="770" width="18.25" style="22" customWidth="1"/>
    <col min="771" max="771" width="10.375" style="22" customWidth="1"/>
    <col min="772" max="772" width="14" style="22" customWidth="1"/>
    <col min="773" max="773" width="14.375" style="22" customWidth="1"/>
    <col min="774" max="774" width="13.625" style="22" customWidth="1"/>
    <col min="775" max="775" width="17.125" style="22" customWidth="1"/>
    <col min="776" max="776" width="13.25" style="22" customWidth="1"/>
    <col min="777" max="777" width="15.625" style="22" customWidth="1"/>
    <col min="778" max="778" width="9.625" style="22" customWidth="1"/>
    <col min="779" max="779" width="12" style="22" customWidth="1"/>
    <col min="780" max="780" width="10.375" style="22" customWidth="1"/>
    <col min="781" max="782" width="0" style="22" hidden="1" customWidth="1"/>
    <col min="783" max="783" width="13.625" style="22" customWidth="1"/>
    <col min="784" max="995" width="11.375" style="22" customWidth="1"/>
    <col min="996" max="996" width="8.125" style="22" customWidth="1"/>
    <col min="997" max="997" width="18.25" style="22" customWidth="1"/>
    <col min="998" max="998" width="14.75" style="22" customWidth="1"/>
    <col min="999" max="999" width="11.125" style="22" customWidth="1"/>
    <col min="1000" max="1000" width="14.25" style="22" customWidth="1"/>
    <col min="1001" max="1024" width="16.75" style="22"/>
    <col min="1025" max="1025" width="8.125" style="22" customWidth="1"/>
    <col min="1026" max="1026" width="18.25" style="22" customWidth="1"/>
    <col min="1027" max="1027" width="10.375" style="22" customWidth="1"/>
    <col min="1028" max="1028" width="14" style="22" customWidth="1"/>
    <col min="1029" max="1029" width="14.375" style="22" customWidth="1"/>
    <col min="1030" max="1030" width="13.625" style="22" customWidth="1"/>
    <col min="1031" max="1031" width="17.125" style="22" customWidth="1"/>
    <col min="1032" max="1032" width="13.25" style="22" customWidth="1"/>
    <col min="1033" max="1033" width="15.625" style="22" customWidth="1"/>
    <col min="1034" max="1034" width="9.625" style="22" customWidth="1"/>
    <col min="1035" max="1035" width="12" style="22" customWidth="1"/>
    <col min="1036" max="1036" width="10.375" style="22" customWidth="1"/>
    <col min="1037" max="1038" width="0" style="22" hidden="1" customWidth="1"/>
    <col min="1039" max="1039" width="13.625" style="22" customWidth="1"/>
    <col min="1040" max="1251" width="11.375" style="22" customWidth="1"/>
    <col min="1252" max="1252" width="8.125" style="22" customWidth="1"/>
    <col min="1253" max="1253" width="18.25" style="22" customWidth="1"/>
    <col min="1254" max="1254" width="14.75" style="22" customWidth="1"/>
    <col min="1255" max="1255" width="11.125" style="22" customWidth="1"/>
    <col min="1256" max="1256" width="14.25" style="22" customWidth="1"/>
    <col min="1257" max="1280" width="16.75" style="22"/>
    <col min="1281" max="1281" width="8.125" style="22" customWidth="1"/>
    <col min="1282" max="1282" width="18.25" style="22" customWidth="1"/>
    <col min="1283" max="1283" width="10.375" style="22" customWidth="1"/>
    <col min="1284" max="1284" width="14" style="22" customWidth="1"/>
    <col min="1285" max="1285" width="14.375" style="22" customWidth="1"/>
    <col min="1286" max="1286" width="13.625" style="22" customWidth="1"/>
    <col min="1287" max="1287" width="17.125" style="22" customWidth="1"/>
    <col min="1288" max="1288" width="13.25" style="22" customWidth="1"/>
    <col min="1289" max="1289" width="15.625" style="22" customWidth="1"/>
    <col min="1290" max="1290" width="9.625" style="22" customWidth="1"/>
    <col min="1291" max="1291" width="12" style="22" customWidth="1"/>
    <col min="1292" max="1292" width="10.375" style="22" customWidth="1"/>
    <col min="1293" max="1294" width="0" style="22" hidden="1" customWidth="1"/>
    <col min="1295" max="1295" width="13.625" style="22" customWidth="1"/>
    <col min="1296" max="1507" width="11.375" style="22" customWidth="1"/>
    <col min="1508" max="1508" width="8.125" style="22" customWidth="1"/>
    <col min="1509" max="1509" width="18.25" style="22" customWidth="1"/>
    <col min="1510" max="1510" width="14.75" style="22" customWidth="1"/>
    <col min="1511" max="1511" width="11.125" style="22" customWidth="1"/>
    <col min="1512" max="1512" width="14.25" style="22" customWidth="1"/>
    <col min="1513" max="1536" width="16.75" style="22"/>
    <col min="1537" max="1537" width="8.125" style="22" customWidth="1"/>
    <col min="1538" max="1538" width="18.25" style="22" customWidth="1"/>
    <col min="1539" max="1539" width="10.375" style="22" customWidth="1"/>
    <col min="1540" max="1540" width="14" style="22" customWidth="1"/>
    <col min="1541" max="1541" width="14.375" style="22" customWidth="1"/>
    <col min="1542" max="1542" width="13.625" style="22" customWidth="1"/>
    <col min="1543" max="1543" width="17.125" style="22" customWidth="1"/>
    <col min="1544" max="1544" width="13.25" style="22" customWidth="1"/>
    <col min="1545" max="1545" width="15.625" style="22" customWidth="1"/>
    <col min="1546" max="1546" width="9.625" style="22" customWidth="1"/>
    <col min="1547" max="1547" width="12" style="22" customWidth="1"/>
    <col min="1548" max="1548" width="10.375" style="22" customWidth="1"/>
    <col min="1549" max="1550" width="0" style="22" hidden="1" customWidth="1"/>
    <col min="1551" max="1551" width="13.625" style="22" customWidth="1"/>
    <col min="1552" max="1763" width="11.375" style="22" customWidth="1"/>
    <col min="1764" max="1764" width="8.125" style="22" customWidth="1"/>
    <col min="1765" max="1765" width="18.25" style="22" customWidth="1"/>
    <col min="1766" max="1766" width="14.75" style="22" customWidth="1"/>
    <col min="1767" max="1767" width="11.125" style="22" customWidth="1"/>
    <col min="1768" max="1768" width="14.25" style="22" customWidth="1"/>
    <col min="1769" max="1792" width="16.75" style="22"/>
    <col min="1793" max="1793" width="8.125" style="22" customWidth="1"/>
    <col min="1794" max="1794" width="18.25" style="22" customWidth="1"/>
    <col min="1795" max="1795" width="10.375" style="22" customWidth="1"/>
    <col min="1796" max="1796" width="14" style="22" customWidth="1"/>
    <col min="1797" max="1797" width="14.375" style="22" customWidth="1"/>
    <col min="1798" max="1798" width="13.625" style="22" customWidth="1"/>
    <col min="1799" max="1799" width="17.125" style="22" customWidth="1"/>
    <col min="1800" max="1800" width="13.25" style="22" customWidth="1"/>
    <col min="1801" max="1801" width="15.625" style="22" customWidth="1"/>
    <col min="1802" max="1802" width="9.625" style="22" customWidth="1"/>
    <col min="1803" max="1803" width="12" style="22" customWidth="1"/>
    <col min="1804" max="1804" width="10.375" style="22" customWidth="1"/>
    <col min="1805" max="1806" width="0" style="22" hidden="1" customWidth="1"/>
    <col min="1807" max="1807" width="13.625" style="22" customWidth="1"/>
    <col min="1808" max="2019" width="11.375" style="22" customWidth="1"/>
    <col min="2020" max="2020" width="8.125" style="22" customWidth="1"/>
    <col min="2021" max="2021" width="18.25" style="22" customWidth="1"/>
    <col min="2022" max="2022" width="14.75" style="22" customWidth="1"/>
    <col min="2023" max="2023" width="11.125" style="22" customWidth="1"/>
    <col min="2024" max="2024" width="14.25" style="22" customWidth="1"/>
    <col min="2025" max="2048" width="16.75" style="22"/>
    <col min="2049" max="2049" width="8.125" style="22" customWidth="1"/>
    <col min="2050" max="2050" width="18.25" style="22" customWidth="1"/>
    <col min="2051" max="2051" width="10.375" style="22" customWidth="1"/>
    <col min="2052" max="2052" width="14" style="22" customWidth="1"/>
    <col min="2053" max="2053" width="14.375" style="22" customWidth="1"/>
    <col min="2054" max="2054" width="13.625" style="22" customWidth="1"/>
    <col min="2055" max="2055" width="17.125" style="22" customWidth="1"/>
    <col min="2056" max="2056" width="13.25" style="22" customWidth="1"/>
    <col min="2057" max="2057" width="15.625" style="22" customWidth="1"/>
    <col min="2058" max="2058" width="9.625" style="22" customWidth="1"/>
    <col min="2059" max="2059" width="12" style="22" customWidth="1"/>
    <col min="2060" max="2060" width="10.375" style="22" customWidth="1"/>
    <col min="2061" max="2062" width="0" style="22" hidden="1" customWidth="1"/>
    <col min="2063" max="2063" width="13.625" style="22" customWidth="1"/>
    <col min="2064" max="2275" width="11.375" style="22" customWidth="1"/>
    <col min="2276" max="2276" width="8.125" style="22" customWidth="1"/>
    <col min="2277" max="2277" width="18.25" style="22" customWidth="1"/>
    <col min="2278" max="2278" width="14.75" style="22" customWidth="1"/>
    <col min="2279" max="2279" width="11.125" style="22" customWidth="1"/>
    <col min="2280" max="2280" width="14.25" style="22" customWidth="1"/>
    <col min="2281" max="2304" width="16.75" style="22"/>
    <col min="2305" max="2305" width="8.125" style="22" customWidth="1"/>
    <col min="2306" max="2306" width="18.25" style="22" customWidth="1"/>
    <col min="2307" max="2307" width="10.375" style="22" customWidth="1"/>
    <col min="2308" max="2308" width="14" style="22" customWidth="1"/>
    <col min="2309" max="2309" width="14.375" style="22" customWidth="1"/>
    <col min="2310" max="2310" width="13.625" style="22" customWidth="1"/>
    <col min="2311" max="2311" width="17.125" style="22" customWidth="1"/>
    <col min="2312" max="2312" width="13.25" style="22" customWidth="1"/>
    <col min="2313" max="2313" width="15.625" style="22" customWidth="1"/>
    <col min="2314" max="2314" width="9.625" style="22" customWidth="1"/>
    <col min="2315" max="2315" width="12" style="22" customWidth="1"/>
    <col min="2316" max="2316" width="10.375" style="22" customWidth="1"/>
    <col min="2317" max="2318" width="0" style="22" hidden="1" customWidth="1"/>
    <col min="2319" max="2319" width="13.625" style="22" customWidth="1"/>
    <col min="2320" max="2531" width="11.375" style="22" customWidth="1"/>
    <col min="2532" max="2532" width="8.125" style="22" customWidth="1"/>
    <col min="2533" max="2533" width="18.25" style="22" customWidth="1"/>
    <col min="2534" max="2534" width="14.75" style="22" customWidth="1"/>
    <col min="2535" max="2535" width="11.125" style="22" customWidth="1"/>
    <col min="2536" max="2536" width="14.25" style="22" customWidth="1"/>
    <col min="2537" max="2560" width="16.75" style="22"/>
    <col min="2561" max="2561" width="8.125" style="22" customWidth="1"/>
    <col min="2562" max="2562" width="18.25" style="22" customWidth="1"/>
    <col min="2563" max="2563" width="10.375" style="22" customWidth="1"/>
    <col min="2564" max="2564" width="14" style="22" customWidth="1"/>
    <col min="2565" max="2565" width="14.375" style="22" customWidth="1"/>
    <col min="2566" max="2566" width="13.625" style="22" customWidth="1"/>
    <col min="2567" max="2567" width="17.125" style="22" customWidth="1"/>
    <col min="2568" max="2568" width="13.25" style="22" customWidth="1"/>
    <col min="2569" max="2569" width="15.625" style="22" customWidth="1"/>
    <col min="2570" max="2570" width="9.625" style="22" customWidth="1"/>
    <col min="2571" max="2571" width="12" style="22" customWidth="1"/>
    <col min="2572" max="2572" width="10.375" style="22" customWidth="1"/>
    <col min="2573" max="2574" width="0" style="22" hidden="1" customWidth="1"/>
    <col min="2575" max="2575" width="13.625" style="22" customWidth="1"/>
    <col min="2576" max="2787" width="11.375" style="22" customWidth="1"/>
    <col min="2788" max="2788" width="8.125" style="22" customWidth="1"/>
    <col min="2789" max="2789" width="18.25" style="22" customWidth="1"/>
    <col min="2790" max="2790" width="14.75" style="22" customWidth="1"/>
    <col min="2791" max="2791" width="11.125" style="22" customWidth="1"/>
    <col min="2792" max="2792" width="14.25" style="22" customWidth="1"/>
    <col min="2793" max="2816" width="16.75" style="22"/>
    <col min="2817" max="2817" width="8.125" style="22" customWidth="1"/>
    <col min="2818" max="2818" width="18.25" style="22" customWidth="1"/>
    <col min="2819" max="2819" width="10.375" style="22" customWidth="1"/>
    <col min="2820" max="2820" width="14" style="22" customWidth="1"/>
    <col min="2821" max="2821" width="14.375" style="22" customWidth="1"/>
    <col min="2822" max="2822" width="13.625" style="22" customWidth="1"/>
    <col min="2823" max="2823" width="17.125" style="22" customWidth="1"/>
    <col min="2824" max="2824" width="13.25" style="22" customWidth="1"/>
    <col min="2825" max="2825" width="15.625" style="22" customWidth="1"/>
    <col min="2826" max="2826" width="9.625" style="22" customWidth="1"/>
    <col min="2827" max="2827" width="12" style="22" customWidth="1"/>
    <col min="2828" max="2828" width="10.375" style="22" customWidth="1"/>
    <col min="2829" max="2830" width="0" style="22" hidden="1" customWidth="1"/>
    <col min="2831" max="2831" width="13.625" style="22" customWidth="1"/>
    <col min="2832" max="3043" width="11.375" style="22" customWidth="1"/>
    <col min="3044" max="3044" width="8.125" style="22" customWidth="1"/>
    <col min="3045" max="3045" width="18.25" style="22" customWidth="1"/>
    <col min="3046" max="3046" width="14.75" style="22" customWidth="1"/>
    <col min="3047" max="3047" width="11.125" style="22" customWidth="1"/>
    <col min="3048" max="3048" width="14.25" style="22" customWidth="1"/>
    <col min="3049" max="3072" width="16.75" style="22"/>
    <col min="3073" max="3073" width="8.125" style="22" customWidth="1"/>
    <col min="3074" max="3074" width="18.25" style="22" customWidth="1"/>
    <col min="3075" max="3075" width="10.375" style="22" customWidth="1"/>
    <col min="3076" max="3076" width="14" style="22" customWidth="1"/>
    <col min="3077" max="3077" width="14.375" style="22" customWidth="1"/>
    <col min="3078" max="3078" width="13.625" style="22" customWidth="1"/>
    <col min="3079" max="3079" width="17.125" style="22" customWidth="1"/>
    <col min="3080" max="3080" width="13.25" style="22" customWidth="1"/>
    <col min="3081" max="3081" width="15.625" style="22" customWidth="1"/>
    <col min="3082" max="3082" width="9.625" style="22" customWidth="1"/>
    <col min="3083" max="3083" width="12" style="22" customWidth="1"/>
    <col min="3084" max="3084" width="10.375" style="22" customWidth="1"/>
    <col min="3085" max="3086" width="0" style="22" hidden="1" customWidth="1"/>
    <col min="3087" max="3087" width="13.625" style="22" customWidth="1"/>
    <col min="3088" max="3299" width="11.375" style="22" customWidth="1"/>
    <col min="3300" max="3300" width="8.125" style="22" customWidth="1"/>
    <col min="3301" max="3301" width="18.25" style="22" customWidth="1"/>
    <col min="3302" max="3302" width="14.75" style="22" customWidth="1"/>
    <col min="3303" max="3303" width="11.125" style="22" customWidth="1"/>
    <col min="3304" max="3304" width="14.25" style="22" customWidth="1"/>
    <col min="3305" max="3328" width="16.75" style="22"/>
    <col min="3329" max="3329" width="8.125" style="22" customWidth="1"/>
    <col min="3330" max="3330" width="18.25" style="22" customWidth="1"/>
    <col min="3331" max="3331" width="10.375" style="22" customWidth="1"/>
    <col min="3332" max="3332" width="14" style="22" customWidth="1"/>
    <col min="3333" max="3333" width="14.375" style="22" customWidth="1"/>
    <col min="3334" max="3334" width="13.625" style="22" customWidth="1"/>
    <col min="3335" max="3335" width="17.125" style="22" customWidth="1"/>
    <col min="3336" max="3336" width="13.25" style="22" customWidth="1"/>
    <col min="3337" max="3337" width="15.625" style="22" customWidth="1"/>
    <col min="3338" max="3338" width="9.625" style="22" customWidth="1"/>
    <col min="3339" max="3339" width="12" style="22" customWidth="1"/>
    <col min="3340" max="3340" width="10.375" style="22" customWidth="1"/>
    <col min="3341" max="3342" width="0" style="22" hidden="1" customWidth="1"/>
    <col min="3343" max="3343" width="13.625" style="22" customWidth="1"/>
    <col min="3344" max="3555" width="11.375" style="22" customWidth="1"/>
    <col min="3556" max="3556" width="8.125" style="22" customWidth="1"/>
    <col min="3557" max="3557" width="18.25" style="22" customWidth="1"/>
    <col min="3558" max="3558" width="14.75" style="22" customWidth="1"/>
    <col min="3559" max="3559" width="11.125" style="22" customWidth="1"/>
    <col min="3560" max="3560" width="14.25" style="22" customWidth="1"/>
    <col min="3561" max="3584" width="16.75" style="22"/>
    <col min="3585" max="3585" width="8.125" style="22" customWidth="1"/>
    <col min="3586" max="3586" width="18.25" style="22" customWidth="1"/>
    <col min="3587" max="3587" width="10.375" style="22" customWidth="1"/>
    <col min="3588" max="3588" width="14" style="22" customWidth="1"/>
    <col min="3589" max="3589" width="14.375" style="22" customWidth="1"/>
    <col min="3590" max="3590" width="13.625" style="22" customWidth="1"/>
    <col min="3591" max="3591" width="17.125" style="22" customWidth="1"/>
    <col min="3592" max="3592" width="13.25" style="22" customWidth="1"/>
    <col min="3593" max="3593" width="15.625" style="22" customWidth="1"/>
    <col min="3594" max="3594" width="9.625" style="22" customWidth="1"/>
    <col min="3595" max="3595" width="12" style="22" customWidth="1"/>
    <col min="3596" max="3596" width="10.375" style="22" customWidth="1"/>
    <col min="3597" max="3598" width="0" style="22" hidden="1" customWidth="1"/>
    <col min="3599" max="3599" width="13.625" style="22" customWidth="1"/>
    <col min="3600" max="3811" width="11.375" style="22" customWidth="1"/>
    <col min="3812" max="3812" width="8.125" style="22" customWidth="1"/>
    <col min="3813" max="3813" width="18.25" style="22" customWidth="1"/>
    <col min="3814" max="3814" width="14.75" style="22" customWidth="1"/>
    <col min="3815" max="3815" width="11.125" style="22" customWidth="1"/>
    <col min="3816" max="3816" width="14.25" style="22" customWidth="1"/>
    <col min="3817" max="3840" width="16.75" style="22"/>
    <col min="3841" max="3841" width="8.125" style="22" customWidth="1"/>
    <col min="3842" max="3842" width="18.25" style="22" customWidth="1"/>
    <col min="3843" max="3843" width="10.375" style="22" customWidth="1"/>
    <col min="3844" max="3844" width="14" style="22" customWidth="1"/>
    <col min="3845" max="3845" width="14.375" style="22" customWidth="1"/>
    <col min="3846" max="3846" width="13.625" style="22" customWidth="1"/>
    <col min="3847" max="3847" width="17.125" style="22" customWidth="1"/>
    <col min="3848" max="3848" width="13.25" style="22" customWidth="1"/>
    <col min="3849" max="3849" width="15.625" style="22" customWidth="1"/>
    <col min="3850" max="3850" width="9.625" style="22" customWidth="1"/>
    <col min="3851" max="3851" width="12" style="22" customWidth="1"/>
    <col min="3852" max="3852" width="10.375" style="22" customWidth="1"/>
    <col min="3853" max="3854" width="0" style="22" hidden="1" customWidth="1"/>
    <col min="3855" max="3855" width="13.625" style="22" customWidth="1"/>
    <col min="3856" max="4067" width="11.375" style="22" customWidth="1"/>
    <col min="4068" max="4068" width="8.125" style="22" customWidth="1"/>
    <col min="4069" max="4069" width="18.25" style="22" customWidth="1"/>
    <col min="4070" max="4070" width="14.75" style="22" customWidth="1"/>
    <col min="4071" max="4071" width="11.125" style="22" customWidth="1"/>
    <col min="4072" max="4072" width="14.25" style="22" customWidth="1"/>
    <col min="4073" max="4096" width="16.75" style="22"/>
    <col min="4097" max="4097" width="8.125" style="22" customWidth="1"/>
    <col min="4098" max="4098" width="18.25" style="22" customWidth="1"/>
    <col min="4099" max="4099" width="10.375" style="22" customWidth="1"/>
    <col min="4100" max="4100" width="14" style="22" customWidth="1"/>
    <col min="4101" max="4101" width="14.375" style="22" customWidth="1"/>
    <col min="4102" max="4102" width="13.625" style="22" customWidth="1"/>
    <col min="4103" max="4103" width="17.125" style="22" customWidth="1"/>
    <col min="4104" max="4104" width="13.25" style="22" customWidth="1"/>
    <col min="4105" max="4105" width="15.625" style="22" customWidth="1"/>
    <col min="4106" max="4106" width="9.625" style="22" customWidth="1"/>
    <col min="4107" max="4107" width="12" style="22" customWidth="1"/>
    <col min="4108" max="4108" width="10.375" style="22" customWidth="1"/>
    <col min="4109" max="4110" width="0" style="22" hidden="1" customWidth="1"/>
    <col min="4111" max="4111" width="13.625" style="22" customWidth="1"/>
    <col min="4112" max="4323" width="11.375" style="22" customWidth="1"/>
    <col min="4324" max="4324" width="8.125" style="22" customWidth="1"/>
    <col min="4325" max="4325" width="18.25" style="22" customWidth="1"/>
    <col min="4326" max="4326" width="14.75" style="22" customWidth="1"/>
    <col min="4327" max="4327" width="11.125" style="22" customWidth="1"/>
    <col min="4328" max="4328" width="14.25" style="22" customWidth="1"/>
    <col min="4329" max="4352" width="16.75" style="22"/>
    <col min="4353" max="4353" width="8.125" style="22" customWidth="1"/>
    <col min="4354" max="4354" width="18.25" style="22" customWidth="1"/>
    <col min="4355" max="4355" width="10.375" style="22" customWidth="1"/>
    <col min="4356" max="4356" width="14" style="22" customWidth="1"/>
    <col min="4357" max="4357" width="14.375" style="22" customWidth="1"/>
    <col min="4358" max="4358" width="13.625" style="22" customWidth="1"/>
    <col min="4359" max="4359" width="17.125" style="22" customWidth="1"/>
    <col min="4360" max="4360" width="13.25" style="22" customWidth="1"/>
    <col min="4361" max="4361" width="15.625" style="22" customWidth="1"/>
    <col min="4362" max="4362" width="9.625" style="22" customWidth="1"/>
    <col min="4363" max="4363" width="12" style="22" customWidth="1"/>
    <col min="4364" max="4364" width="10.375" style="22" customWidth="1"/>
    <col min="4365" max="4366" width="0" style="22" hidden="1" customWidth="1"/>
    <col min="4367" max="4367" width="13.625" style="22" customWidth="1"/>
    <col min="4368" max="4579" width="11.375" style="22" customWidth="1"/>
    <col min="4580" max="4580" width="8.125" style="22" customWidth="1"/>
    <col min="4581" max="4581" width="18.25" style="22" customWidth="1"/>
    <col min="4582" max="4582" width="14.75" style="22" customWidth="1"/>
    <col min="4583" max="4583" width="11.125" style="22" customWidth="1"/>
    <col min="4584" max="4584" width="14.25" style="22" customWidth="1"/>
    <col min="4585" max="4608" width="16.75" style="22"/>
    <col min="4609" max="4609" width="8.125" style="22" customWidth="1"/>
    <col min="4610" max="4610" width="18.25" style="22" customWidth="1"/>
    <col min="4611" max="4611" width="10.375" style="22" customWidth="1"/>
    <col min="4612" max="4612" width="14" style="22" customWidth="1"/>
    <col min="4613" max="4613" width="14.375" style="22" customWidth="1"/>
    <col min="4614" max="4614" width="13.625" style="22" customWidth="1"/>
    <col min="4615" max="4615" width="17.125" style="22" customWidth="1"/>
    <col min="4616" max="4616" width="13.25" style="22" customWidth="1"/>
    <col min="4617" max="4617" width="15.625" style="22" customWidth="1"/>
    <col min="4618" max="4618" width="9.625" style="22" customWidth="1"/>
    <col min="4619" max="4619" width="12" style="22" customWidth="1"/>
    <col min="4620" max="4620" width="10.375" style="22" customWidth="1"/>
    <col min="4621" max="4622" width="0" style="22" hidden="1" customWidth="1"/>
    <col min="4623" max="4623" width="13.625" style="22" customWidth="1"/>
    <col min="4624" max="4835" width="11.375" style="22" customWidth="1"/>
    <col min="4836" max="4836" width="8.125" style="22" customWidth="1"/>
    <col min="4837" max="4837" width="18.25" style="22" customWidth="1"/>
    <col min="4838" max="4838" width="14.75" style="22" customWidth="1"/>
    <col min="4839" max="4839" width="11.125" style="22" customWidth="1"/>
    <col min="4840" max="4840" width="14.25" style="22" customWidth="1"/>
    <col min="4841" max="4864" width="16.75" style="22"/>
    <col min="4865" max="4865" width="8.125" style="22" customWidth="1"/>
    <col min="4866" max="4866" width="18.25" style="22" customWidth="1"/>
    <col min="4867" max="4867" width="10.375" style="22" customWidth="1"/>
    <col min="4868" max="4868" width="14" style="22" customWidth="1"/>
    <col min="4869" max="4869" width="14.375" style="22" customWidth="1"/>
    <col min="4870" max="4870" width="13.625" style="22" customWidth="1"/>
    <col min="4871" max="4871" width="17.125" style="22" customWidth="1"/>
    <col min="4872" max="4872" width="13.25" style="22" customWidth="1"/>
    <col min="4873" max="4873" width="15.625" style="22" customWidth="1"/>
    <col min="4874" max="4874" width="9.625" style="22" customWidth="1"/>
    <col min="4875" max="4875" width="12" style="22" customWidth="1"/>
    <col min="4876" max="4876" width="10.375" style="22" customWidth="1"/>
    <col min="4877" max="4878" width="0" style="22" hidden="1" customWidth="1"/>
    <col min="4879" max="4879" width="13.625" style="22" customWidth="1"/>
    <col min="4880" max="5091" width="11.375" style="22" customWidth="1"/>
    <col min="5092" max="5092" width="8.125" style="22" customWidth="1"/>
    <col min="5093" max="5093" width="18.25" style="22" customWidth="1"/>
    <col min="5094" max="5094" width="14.75" style="22" customWidth="1"/>
    <col min="5095" max="5095" width="11.125" style="22" customWidth="1"/>
    <col min="5096" max="5096" width="14.25" style="22" customWidth="1"/>
    <col min="5097" max="5120" width="16.75" style="22"/>
    <col min="5121" max="5121" width="8.125" style="22" customWidth="1"/>
    <col min="5122" max="5122" width="18.25" style="22" customWidth="1"/>
    <col min="5123" max="5123" width="10.375" style="22" customWidth="1"/>
    <col min="5124" max="5124" width="14" style="22" customWidth="1"/>
    <col min="5125" max="5125" width="14.375" style="22" customWidth="1"/>
    <col min="5126" max="5126" width="13.625" style="22" customWidth="1"/>
    <col min="5127" max="5127" width="17.125" style="22" customWidth="1"/>
    <col min="5128" max="5128" width="13.25" style="22" customWidth="1"/>
    <col min="5129" max="5129" width="15.625" style="22" customWidth="1"/>
    <col min="5130" max="5130" width="9.625" style="22" customWidth="1"/>
    <col min="5131" max="5131" width="12" style="22" customWidth="1"/>
    <col min="5132" max="5132" width="10.375" style="22" customWidth="1"/>
    <col min="5133" max="5134" width="0" style="22" hidden="1" customWidth="1"/>
    <col min="5135" max="5135" width="13.625" style="22" customWidth="1"/>
    <col min="5136" max="5347" width="11.375" style="22" customWidth="1"/>
    <col min="5348" max="5348" width="8.125" style="22" customWidth="1"/>
    <col min="5349" max="5349" width="18.25" style="22" customWidth="1"/>
    <col min="5350" max="5350" width="14.75" style="22" customWidth="1"/>
    <col min="5351" max="5351" width="11.125" style="22" customWidth="1"/>
    <col min="5352" max="5352" width="14.25" style="22" customWidth="1"/>
    <col min="5353" max="5376" width="16.75" style="22"/>
    <col min="5377" max="5377" width="8.125" style="22" customWidth="1"/>
    <col min="5378" max="5378" width="18.25" style="22" customWidth="1"/>
    <col min="5379" max="5379" width="10.375" style="22" customWidth="1"/>
    <col min="5380" max="5380" width="14" style="22" customWidth="1"/>
    <col min="5381" max="5381" width="14.375" style="22" customWidth="1"/>
    <col min="5382" max="5382" width="13.625" style="22" customWidth="1"/>
    <col min="5383" max="5383" width="17.125" style="22" customWidth="1"/>
    <col min="5384" max="5384" width="13.25" style="22" customWidth="1"/>
    <col min="5385" max="5385" width="15.625" style="22" customWidth="1"/>
    <col min="5386" max="5386" width="9.625" style="22" customWidth="1"/>
    <col min="5387" max="5387" width="12" style="22" customWidth="1"/>
    <col min="5388" max="5388" width="10.375" style="22" customWidth="1"/>
    <col min="5389" max="5390" width="0" style="22" hidden="1" customWidth="1"/>
    <col min="5391" max="5391" width="13.625" style="22" customWidth="1"/>
    <col min="5392" max="5603" width="11.375" style="22" customWidth="1"/>
    <col min="5604" max="5604" width="8.125" style="22" customWidth="1"/>
    <col min="5605" max="5605" width="18.25" style="22" customWidth="1"/>
    <col min="5606" max="5606" width="14.75" style="22" customWidth="1"/>
    <col min="5607" max="5607" width="11.125" style="22" customWidth="1"/>
    <col min="5608" max="5608" width="14.25" style="22" customWidth="1"/>
    <col min="5609" max="5632" width="16.75" style="22"/>
    <col min="5633" max="5633" width="8.125" style="22" customWidth="1"/>
    <col min="5634" max="5634" width="18.25" style="22" customWidth="1"/>
    <col min="5635" max="5635" width="10.375" style="22" customWidth="1"/>
    <col min="5636" max="5636" width="14" style="22" customWidth="1"/>
    <col min="5637" max="5637" width="14.375" style="22" customWidth="1"/>
    <col min="5638" max="5638" width="13.625" style="22" customWidth="1"/>
    <col min="5639" max="5639" width="17.125" style="22" customWidth="1"/>
    <col min="5640" max="5640" width="13.25" style="22" customWidth="1"/>
    <col min="5641" max="5641" width="15.625" style="22" customWidth="1"/>
    <col min="5642" max="5642" width="9.625" style="22" customWidth="1"/>
    <col min="5643" max="5643" width="12" style="22" customWidth="1"/>
    <col min="5644" max="5644" width="10.375" style="22" customWidth="1"/>
    <col min="5645" max="5646" width="0" style="22" hidden="1" customWidth="1"/>
    <col min="5647" max="5647" width="13.625" style="22" customWidth="1"/>
    <col min="5648" max="5859" width="11.375" style="22" customWidth="1"/>
    <col min="5860" max="5860" width="8.125" style="22" customWidth="1"/>
    <col min="5861" max="5861" width="18.25" style="22" customWidth="1"/>
    <col min="5862" max="5862" width="14.75" style="22" customWidth="1"/>
    <col min="5863" max="5863" width="11.125" style="22" customWidth="1"/>
    <col min="5864" max="5864" width="14.25" style="22" customWidth="1"/>
    <col min="5865" max="5888" width="16.75" style="22"/>
    <col min="5889" max="5889" width="8.125" style="22" customWidth="1"/>
    <col min="5890" max="5890" width="18.25" style="22" customWidth="1"/>
    <col min="5891" max="5891" width="10.375" style="22" customWidth="1"/>
    <col min="5892" max="5892" width="14" style="22" customWidth="1"/>
    <col min="5893" max="5893" width="14.375" style="22" customWidth="1"/>
    <col min="5894" max="5894" width="13.625" style="22" customWidth="1"/>
    <col min="5895" max="5895" width="17.125" style="22" customWidth="1"/>
    <col min="5896" max="5896" width="13.25" style="22" customWidth="1"/>
    <col min="5897" max="5897" width="15.625" style="22" customWidth="1"/>
    <col min="5898" max="5898" width="9.625" style="22" customWidth="1"/>
    <col min="5899" max="5899" width="12" style="22" customWidth="1"/>
    <col min="5900" max="5900" width="10.375" style="22" customWidth="1"/>
    <col min="5901" max="5902" width="0" style="22" hidden="1" customWidth="1"/>
    <col min="5903" max="5903" width="13.625" style="22" customWidth="1"/>
    <col min="5904" max="6115" width="11.375" style="22" customWidth="1"/>
    <col min="6116" max="6116" width="8.125" style="22" customWidth="1"/>
    <col min="6117" max="6117" width="18.25" style="22" customWidth="1"/>
    <col min="6118" max="6118" width="14.75" style="22" customWidth="1"/>
    <col min="6119" max="6119" width="11.125" style="22" customWidth="1"/>
    <col min="6120" max="6120" width="14.25" style="22" customWidth="1"/>
    <col min="6121" max="6144" width="16.75" style="22"/>
    <col min="6145" max="6145" width="8.125" style="22" customWidth="1"/>
    <col min="6146" max="6146" width="18.25" style="22" customWidth="1"/>
    <col min="6147" max="6147" width="10.375" style="22" customWidth="1"/>
    <col min="6148" max="6148" width="14" style="22" customWidth="1"/>
    <col min="6149" max="6149" width="14.375" style="22" customWidth="1"/>
    <col min="6150" max="6150" width="13.625" style="22" customWidth="1"/>
    <col min="6151" max="6151" width="17.125" style="22" customWidth="1"/>
    <col min="6152" max="6152" width="13.25" style="22" customWidth="1"/>
    <col min="6153" max="6153" width="15.625" style="22" customWidth="1"/>
    <col min="6154" max="6154" width="9.625" style="22" customWidth="1"/>
    <col min="6155" max="6155" width="12" style="22" customWidth="1"/>
    <col min="6156" max="6156" width="10.375" style="22" customWidth="1"/>
    <col min="6157" max="6158" width="0" style="22" hidden="1" customWidth="1"/>
    <col min="6159" max="6159" width="13.625" style="22" customWidth="1"/>
    <col min="6160" max="6371" width="11.375" style="22" customWidth="1"/>
    <col min="6372" max="6372" width="8.125" style="22" customWidth="1"/>
    <col min="6373" max="6373" width="18.25" style="22" customWidth="1"/>
    <col min="6374" max="6374" width="14.75" style="22" customWidth="1"/>
    <col min="6375" max="6375" width="11.125" style="22" customWidth="1"/>
    <col min="6376" max="6376" width="14.25" style="22" customWidth="1"/>
    <col min="6377" max="6400" width="16.75" style="22"/>
    <col min="6401" max="6401" width="8.125" style="22" customWidth="1"/>
    <col min="6402" max="6402" width="18.25" style="22" customWidth="1"/>
    <col min="6403" max="6403" width="10.375" style="22" customWidth="1"/>
    <col min="6404" max="6404" width="14" style="22" customWidth="1"/>
    <col min="6405" max="6405" width="14.375" style="22" customWidth="1"/>
    <col min="6406" max="6406" width="13.625" style="22" customWidth="1"/>
    <col min="6407" max="6407" width="17.125" style="22" customWidth="1"/>
    <col min="6408" max="6408" width="13.25" style="22" customWidth="1"/>
    <col min="6409" max="6409" width="15.625" style="22" customWidth="1"/>
    <col min="6410" max="6410" width="9.625" style="22" customWidth="1"/>
    <col min="6411" max="6411" width="12" style="22" customWidth="1"/>
    <col min="6412" max="6412" width="10.375" style="22" customWidth="1"/>
    <col min="6413" max="6414" width="0" style="22" hidden="1" customWidth="1"/>
    <col min="6415" max="6415" width="13.625" style="22" customWidth="1"/>
    <col min="6416" max="6627" width="11.375" style="22" customWidth="1"/>
    <col min="6628" max="6628" width="8.125" style="22" customWidth="1"/>
    <col min="6629" max="6629" width="18.25" style="22" customWidth="1"/>
    <col min="6630" max="6630" width="14.75" style="22" customWidth="1"/>
    <col min="6631" max="6631" width="11.125" style="22" customWidth="1"/>
    <col min="6632" max="6632" width="14.25" style="22" customWidth="1"/>
    <col min="6633" max="6656" width="16.75" style="22"/>
    <col min="6657" max="6657" width="8.125" style="22" customWidth="1"/>
    <col min="6658" max="6658" width="18.25" style="22" customWidth="1"/>
    <col min="6659" max="6659" width="10.375" style="22" customWidth="1"/>
    <col min="6660" max="6660" width="14" style="22" customWidth="1"/>
    <col min="6661" max="6661" width="14.375" style="22" customWidth="1"/>
    <col min="6662" max="6662" width="13.625" style="22" customWidth="1"/>
    <col min="6663" max="6663" width="17.125" style="22" customWidth="1"/>
    <col min="6664" max="6664" width="13.25" style="22" customWidth="1"/>
    <col min="6665" max="6665" width="15.625" style="22" customWidth="1"/>
    <col min="6666" max="6666" width="9.625" style="22" customWidth="1"/>
    <col min="6667" max="6667" width="12" style="22" customWidth="1"/>
    <col min="6668" max="6668" width="10.375" style="22" customWidth="1"/>
    <col min="6669" max="6670" width="0" style="22" hidden="1" customWidth="1"/>
    <col min="6671" max="6671" width="13.625" style="22" customWidth="1"/>
    <col min="6672" max="6883" width="11.375" style="22" customWidth="1"/>
    <col min="6884" max="6884" width="8.125" style="22" customWidth="1"/>
    <col min="6885" max="6885" width="18.25" style="22" customWidth="1"/>
    <col min="6886" max="6886" width="14.75" style="22" customWidth="1"/>
    <col min="6887" max="6887" width="11.125" style="22" customWidth="1"/>
    <col min="6888" max="6888" width="14.25" style="22" customWidth="1"/>
    <col min="6889" max="6912" width="16.75" style="22"/>
    <col min="6913" max="6913" width="8.125" style="22" customWidth="1"/>
    <col min="6914" max="6914" width="18.25" style="22" customWidth="1"/>
    <col min="6915" max="6915" width="10.375" style="22" customWidth="1"/>
    <col min="6916" max="6916" width="14" style="22" customWidth="1"/>
    <col min="6917" max="6917" width="14.375" style="22" customWidth="1"/>
    <col min="6918" max="6918" width="13.625" style="22" customWidth="1"/>
    <col min="6919" max="6919" width="17.125" style="22" customWidth="1"/>
    <col min="6920" max="6920" width="13.25" style="22" customWidth="1"/>
    <col min="6921" max="6921" width="15.625" style="22" customWidth="1"/>
    <col min="6922" max="6922" width="9.625" style="22" customWidth="1"/>
    <col min="6923" max="6923" width="12" style="22" customWidth="1"/>
    <col min="6924" max="6924" width="10.375" style="22" customWidth="1"/>
    <col min="6925" max="6926" width="0" style="22" hidden="1" customWidth="1"/>
    <col min="6927" max="6927" width="13.625" style="22" customWidth="1"/>
    <col min="6928" max="7139" width="11.375" style="22" customWidth="1"/>
    <col min="7140" max="7140" width="8.125" style="22" customWidth="1"/>
    <col min="7141" max="7141" width="18.25" style="22" customWidth="1"/>
    <col min="7142" max="7142" width="14.75" style="22" customWidth="1"/>
    <col min="7143" max="7143" width="11.125" style="22" customWidth="1"/>
    <col min="7144" max="7144" width="14.25" style="22" customWidth="1"/>
    <col min="7145" max="7168" width="16.75" style="22"/>
    <col min="7169" max="7169" width="8.125" style="22" customWidth="1"/>
    <col min="7170" max="7170" width="18.25" style="22" customWidth="1"/>
    <col min="7171" max="7171" width="10.375" style="22" customWidth="1"/>
    <col min="7172" max="7172" width="14" style="22" customWidth="1"/>
    <col min="7173" max="7173" width="14.375" style="22" customWidth="1"/>
    <col min="7174" max="7174" width="13.625" style="22" customWidth="1"/>
    <col min="7175" max="7175" width="17.125" style="22" customWidth="1"/>
    <col min="7176" max="7176" width="13.25" style="22" customWidth="1"/>
    <col min="7177" max="7177" width="15.625" style="22" customWidth="1"/>
    <col min="7178" max="7178" width="9.625" style="22" customWidth="1"/>
    <col min="7179" max="7179" width="12" style="22" customWidth="1"/>
    <col min="7180" max="7180" width="10.375" style="22" customWidth="1"/>
    <col min="7181" max="7182" width="0" style="22" hidden="1" customWidth="1"/>
    <col min="7183" max="7183" width="13.625" style="22" customWidth="1"/>
    <col min="7184" max="7395" width="11.375" style="22" customWidth="1"/>
    <col min="7396" max="7396" width="8.125" style="22" customWidth="1"/>
    <col min="7397" max="7397" width="18.25" style="22" customWidth="1"/>
    <col min="7398" max="7398" width="14.75" style="22" customWidth="1"/>
    <col min="7399" max="7399" width="11.125" style="22" customWidth="1"/>
    <col min="7400" max="7400" width="14.25" style="22" customWidth="1"/>
    <col min="7401" max="7424" width="16.75" style="22"/>
    <col min="7425" max="7425" width="8.125" style="22" customWidth="1"/>
    <col min="7426" max="7426" width="18.25" style="22" customWidth="1"/>
    <col min="7427" max="7427" width="10.375" style="22" customWidth="1"/>
    <col min="7428" max="7428" width="14" style="22" customWidth="1"/>
    <col min="7429" max="7429" width="14.375" style="22" customWidth="1"/>
    <col min="7430" max="7430" width="13.625" style="22" customWidth="1"/>
    <col min="7431" max="7431" width="17.125" style="22" customWidth="1"/>
    <col min="7432" max="7432" width="13.25" style="22" customWidth="1"/>
    <col min="7433" max="7433" width="15.625" style="22" customWidth="1"/>
    <col min="7434" max="7434" width="9.625" style="22" customWidth="1"/>
    <col min="7435" max="7435" width="12" style="22" customWidth="1"/>
    <col min="7436" max="7436" width="10.375" style="22" customWidth="1"/>
    <col min="7437" max="7438" width="0" style="22" hidden="1" customWidth="1"/>
    <col min="7439" max="7439" width="13.625" style="22" customWidth="1"/>
    <col min="7440" max="7651" width="11.375" style="22" customWidth="1"/>
    <col min="7652" max="7652" width="8.125" style="22" customWidth="1"/>
    <col min="7653" max="7653" width="18.25" style="22" customWidth="1"/>
    <col min="7654" max="7654" width="14.75" style="22" customWidth="1"/>
    <col min="7655" max="7655" width="11.125" style="22" customWidth="1"/>
    <col min="7656" max="7656" width="14.25" style="22" customWidth="1"/>
    <col min="7657" max="7680" width="16.75" style="22"/>
    <col min="7681" max="7681" width="8.125" style="22" customWidth="1"/>
    <col min="7682" max="7682" width="18.25" style="22" customWidth="1"/>
    <col min="7683" max="7683" width="10.375" style="22" customWidth="1"/>
    <col min="7684" max="7684" width="14" style="22" customWidth="1"/>
    <col min="7685" max="7685" width="14.375" style="22" customWidth="1"/>
    <col min="7686" max="7686" width="13.625" style="22" customWidth="1"/>
    <col min="7687" max="7687" width="17.125" style="22" customWidth="1"/>
    <col min="7688" max="7688" width="13.25" style="22" customWidth="1"/>
    <col min="7689" max="7689" width="15.625" style="22" customWidth="1"/>
    <col min="7690" max="7690" width="9.625" style="22" customWidth="1"/>
    <col min="7691" max="7691" width="12" style="22" customWidth="1"/>
    <col min="7692" max="7692" width="10.375" style="22" customWidth="1"/>
    <col min="7693" max="7694" width="0" style="22" hidden="1" customWidth="1"/>
    <col min="7695" max="7695" width="13.625" style="22" customWidth="1"/>
    <col min="7696" max="7907" width="11.375" style="22" customWidth="1"/>
    <col min="7908" max="7908" width="8.125" style="22" customWidth="1"/>
    <col min="7909" max="7909" width="18.25" style="22" customWidth="1"/>
    <col min="7910" max="7910" width="14.75" style="22" customWidth="1"/>
    <col min="7911" max="7911" width="11.125" style="22" customWidth="1"/>
    <col min="7912" max="7912" width="14.25" style="22" customWidth="1"/>
    <col min="7913" max="7936" width="16.75" style="22"/>
    <col min="7937" max="7937" width="8.125" style="22" customWidth="1"/>
    <col min="7938" max="7938" width="18.25" style="22" customWidth="1"/>
    <col min="7939" max="7939" width="10.375" style="22" customWidth="1"/>
    <col min="7940" max="7940" width="14" style="22" customWidth="1"/>
    <col min="7941" max="7941" width="14.375" style="22" customWidth="1"/>
    <col min="7942" max="7942" width="13.625" style="22" customWidth="1"/>
    <col min="7943" max="7943" width="17.125" style="22" customWidth="1"/>
    <col min="7944" max="7944" width="13.25" style="22" customWidth="1"/>
    <col min="7945" max="7945" width="15.625" style="22" customWidth="1"/>
    <col min="7946" max="7946" width="9.625" style="22" customWidth="1"/>
    <col min="7947" max="7947" width="12" style="22" customWidth="1"/>
    <col min="7948" max="7948" width="10.375" style="22" customWidth="1"/>
    <col min="7949" max="7950" width="0" style="22" hidden="1" customWidth="1"/>
    <col min="7951" max="7951" width="13.625" style="22" customWidth="1"/>
    <col min="7952" max="8163" width="11.375" style="22" customWidth="1"/>
    <col min="8164" max="8164" width="8.125" style="22" customWidth="1"/>
    <col min="8165" max="8165" width="18.25" style="22" customWidth="1"/>
    <col min="8166" max="8166" width="14.75" style="22" customWidth="1"/>
    <col min="8167" max="8167" width="11.125" style="22" customWidth="1"/>
    <col min="8168" max="8168" width="14.25" style="22" customWidth="1"/>
    <col min="8169" max="8192" width="16.75" style="22"/>
    <col min="8193" max="8193" width="8.125" style="22" customWidth="1"/>
    <col min="8194" max="8194" width="18.25" style="22" customWidth="1"/>
    <col min="8195" max="8195" width="10.375" style="22" customWidth="1"/>
    <col min="8196" max="8196" width="14" style="22" customWidth="1"/>
    <col min="8197" max="8197" width="14.375" style="22" customWidth="1"/>
    <col min="8198" max="8198" width="13.625" style="22" customWidth="1"/>
    <col min="8199" max="8199" width="17.125" style="22" customWidth="1"/>
    <col min="8200" max="8200" width="13.25" style="22" customWidth="1"/>
    <col min="8201" max="8201" width="15.625" style="22" customWidth="1"/>
    <col min="8202" max="8202" width="9.625" style="22" customWidth="1"/>
    <col min="8203" max="8203" width="12" style="22" customWidth="1"/>
    <col min="8204" max="8204" width="10.375" style="22" customWidth="1"/>
    <col min="8205" max="8206" width="0" style="22" hidden="1" customWidth="1"/>
    <col min="8207" max="8207" width="13.625" style="22" customWidth="1"/>
    <col min="8208" max="8419" width="11.375" style="22" customWidth="1"/>
    <col min="8420" max="8420" width="8.125" style="22" customWidth="1"/>
    <col min="8421" max="8421" width="18.25" style="22" customWidth="1"/>
    <col min="8422" max="8422" width="14.75" style="22" customWidth="1"/>
    <col min="8423" max="8423" width="11.125" style="22" customWidth="1"/>
    <col min="8424" max="8424" width="14.25" style="22" customWidth="1"/>
    <col min="8425" max="8448" width="16.75" style="22"/>
    <col min="8449" max="8449" width="8.125" style="22" customWidth="1"/>
    <col min="8450" max="8450" width="18.25" style="22" customWidth="1"/>
    <col min="8451" max="8451" width="10.375" style="22" customWidth="1"/>
    <col min="8452" max="8452" width="14" style="22" customWidth="1"/>
    <col min="8453" max="8453" width="14.375" style="22" customWidth="1"/>
    <col min="8454" max="8454" width="13.625" style="22" customWidth="1"/>
    <col min="8455" max="8455" width="17.125" style="22" customWidth="1"/>
    <col min="8456" max="8456" width="13.25" style="22" customWidth="1"/>
    <col min="8457" max="8457" width="15.625" style="22" customWidth="1"/>
    <col min="8458" max="8458" width="9.625" style="22" customWidth="1"/>
    <col min="8459" max="8459" width="12" style="22" customWidth="1"/>
    <col min="8460" max="8460" width="10.375" style="22" customWidth="1"/>
    <col min="8461" max="8462" width="0" style="22" hidden="1" customWidth="1"/>
    <col min="8463" max="8463" width="13.625" style="22" customWidth="1"/>
    <col min="8464" max="8675" width="11.375" style="22" customWidth="1"/>
    <col min="8676" max="8676" width="8.125" style="22" customWidth="1"/>
    <col min="8677" max="8677" width="18.25" style="22" customWidth="1"/>
    <col min="8678" max="8678" width="14.75" style="22" customWidth="1"/>
    <col min="8679" max="8679" width="11.125" style="22" customWidth="1"/>
    <col min="8680" max="8680" width="14.25" style="22" customWidth="1"/>
    <col min="8681" max="8704" width="16.75" style="22"/>
    <col min="8705" max="8705" width="8.125" style="22" customWidth="1"/>
    <col min="8706" max="8706" width="18.25" style="22" customWidth="1"/>
    <col min="8707" max="8707" width="10.375" style="22" customWidth="1"/>
    <col min="8708" max="8708" width="14" style="22" customWidth="1"/>
    <col min="8709" max="8709" width="14.375" style="22" customWidth="1"/>
    <col min="8710" max="8710" width="13.625" style="22" customWidth="1"/>
    <col min="8711" max="8711" width="17.125" style="22" customWidth="1"/>
    <col min="8712" max="8712" width="13.25" style="22" customWidth="1"/>
    <col min="8713" max="8713" width="15.625" style="22" customWidth="1"/>
    <col min="8714" max="8714" width="9.625" style="22" customWidth="1"/>
    <col min="8715" max="8715" width="12" style="22" customWidth="1"/>
    <col min="8716" max="8716" width="10.375" style="22" customWidth="1"/>
    <col min="8717" max="8718" width="0" style="22" hidden="1" customWidth="1"/>
    <col min="8719" max="8719" width="13.625" style="22" customWidth="1"/>
    <col min="8720" max="8931" width="11.375" style="22" customWidth="1"/>
    <col min="8932" max="8932" width="8.125" style="22" customWidth="1"/>
    <col min="8933" max="8933" width="18.25" style="22" customWidth="1"/>
    <col min="8934" max="8934" width="14.75" style="22" customWidth="1"/>
    <col min="8935" max="8935" width="11.125" style="22" customWidth="1"/>
    <col min="8936" max="8936" width="14.25" style="22" customWidth="1"/>
    <col min="8937" max="8960" width="16.75" style="22"/>
    <col min="8961" max="8961" width="8.125" style="22" customWidth="1"/>
    <col min="8962" max="8962" width="18.25" style="22" customWidth="1"/>
    <col min="8963" max="8963" width="10.375" style="22" customWidth="1"/>
    <col min="8964" max="8964" width="14" style="22" customWidth="1"/>
    <col min="8965" max="8965" width="14.375" style="22" customWidth="1"/>
    <col min="8966" max="8966" width="13.625" style="22" customWidth="1"/>
    <col min="8967" max="8967" width="17.125" style="22" customWidth="1"/>
    <col min="8968" max="8968" width="13.25" style="22" customWidth="1"/>
    <col min="8969" max="8969" width="15.625" style="22" customWidth="1"/>
    <col min="8970" max="8970" width="9.625" style="22" customWidth="1"/>
    <col min="8971" max="8971" width="12" style="22" customWidth="1"/>
    <col min="8972" max="8972" width="10.375" style="22" customWidth="1"/>
    <col min="8973" max="8974" width="0" style="22" hidden="1" customWidth="1"/>
    <col min="8975" max="8975" width="13.625" style="22" customWidth="1"/>
    <col min="8976" max="9187" width="11.375" style="22" customWidth="1"/>
    <col min="9188" max="9188" width="8.125" style="22" customWidth="1"/>
    <col min="9189" max="9189" width="18.25" style="22" customWidth="1"/>
    <col min="9190" max="9190" width="14.75" style="22" customWidth="1"/>
    <col min="9191" max="9191" width="11.125" style="22" customWidth="1"/>
    <col min="9192" max="9192" width="14.25" style="22" customWidth="1"/>
    <col min="9193" max="9216" width="16.75" style="22"/>
    <col min="9217" max="9217" width="8.125" style="22" customWidth="1"/>
    <col min="9218" max="9218" width="18.25" style="22" customWidth="1"/>
    <col min="9219" max="9219" width="10.375" style="22" customWidth="1"/>
    <col min="9220" max="9220" width="14" style="22" customWidth="1"/>
    <col min="9221" max="9221" width="14.375" style="22" customWidth="1"/>
    <col min="9222" max="9222" width="13.625" style="22" customWidth="1"/>
    <col min="9223" max="9223" width="17.125" style="22" customWidth="1"/>
    <col min="9224" max="9224" width="13.25" style="22" customWidth="1"/>
    <col min="9225" max="9225" width="15.625" style="22" customWidth="1"/>
    <col min="9226" max="9226" width="9.625" style="22" customWidth="1"/>
    <col min="9227" max="9227" width="12" style="22" customWidth="1"/>
    <col min="9228" max="9228" width="10.375" style="22" customWidth="1"/>
    <col min="9229" max="9230" width="0" style="22" hidden="1" customWidth="1"/>
    <col min="9231" max="9231" width="13.625" style="22" customWidth="1"/>
    <col min="9232" max="9443" width="11.375" style="22" customWidth="1"/>
    <col min="9444" max="9444" width="8.125" style="22" customWidth="1"/>
    <col min="9445" max="9445" width="18.25" style="22" customWidth="1"/>
    <col min="9446" max="9446" width="14.75" style="22" customWidth="1"/>
    <col min="9447" max="9447" width="11.125" style="22" customWidth="1"/>
    <col min="9448" max="9448" width="14.25" style="22" customWidth="1"/>
    <col min="9449" max="9472" width="16.75" style="22"/>
    <col min="9473" max="9473" width="8.125" style="22" customWidth="1"/>
    <col min="9474" max="9474" width="18.25" style="22" customWidth="1"/>
    <col min="9475" max="9475" width="10.375" style="22" customWidth="1"/>
    <col min="9476" max="9476" width="14" style="22" customWidth="1"/>
    <col min="9477" max="9477" width="14.375" style="22" customWidth="1"/>
    <col min="9478" max="9478" width="13.625" style="22" customWidth="1"/>
    <col min="9479" max="9479" width="17.125" style="22" customWidth="1"/>
    <col min="9480" max="9480" width="13.25" style="22" customWidth="1"/>
    <col min="9481" max="9481" width="15.625" style="22" customWidth="1"/>
    <col min="9482" max="9482" width="9.625" style="22" customWidth="1"/>
    <col min="9483" max="9483" width="12" style="22" customWidth="1"/>
    <col min="9484" max="9484" width="10.375" style="22" customWidth="1"/>
    <col min="9485" max="9486" width="0" style="22" hidden="1" customWidth="1"/>
    <col min="9487" max="9487" width="13.625" style="22" customWidth="1"/>
    <col min="9488" max="9699" width="11.375" style="22" customWidth="1"/>
    <col min="9700" max="9700" width="8.125" style="22" customWidth="1"/>
    <col min="9701" max="9701" width="18.25" style="22" customWidth="1"/>
    <col min="9702" max="9702" width="14.75" style="22" customWidth="1"/>
    <col min="9703" max="9703" width="11.125" style="22" customWidth="1"/>
    <col min="9704" max="9704" width="14.25" style="22" customWidth="1"/>
    <col min="9705" max="9728" width="16.75" style="22"/>
    <col min="9729" max="9729" width="8.125" style="22" customWidth="1"/>
    <col min="9730" max="9730" width="18.25" style="22" customWidth="1"/>
    <col min="9731" max="9731" width="10.375" style="22" customWidth="1"/>
    <col min="9732" max="9732" width="14" style="22" customWidth="1"/>
    <col min="9733" max="9733" width="14.375" style="22" customWidth="1"/>
    <col min="9734" max="9734" width="13.625" style="22" customWidth="1"/>
    <col min="9735" max="9735" width="17.125" style="22" customWidth="1"/>
    <col min="9736" max="9736" width="13.25" style="22" customWidth="1"/>
    <col min="9737" max="9737" width="15.625" style="22" customWidth="1"/>
    <col min="9738" max="9738" width="9.625" style="22" customWidth="1"/>
    <col min="9739" max="9739" width="12" style="22" customWidth="1"/>
    <col min="9740" max="9740" width="10.375" style="22" customWidth="1"/>
    <col min="9741" max="9742" width="0" style="22" hidden="1" customWidth="1"/>
    <col min="9743" max="9743" width="13.625" style="22" customWidth="1"/>
    <col min="9744" max="9955" width="11.375" style="22" customWidth="1"/>
    <col min="9956" max="9956" width="8.125" style="22" customWidth="1"/>
    <col min="9957" max="9957" width="18.25" style="22" customWidth="1"/>
    <col min="9958" max="9958" width="14.75" style="22" customWidth="1"/>
    <col min="9959" max="9959" width="11.125" style="22" customWidth="1"/>
    <col min="9960" max="9960" width="14.25" style="22" customWidth="1"/>
    <col min="9961" max="9984" width="16.75" style="22"/>
    <col min="9985" max="9985" width="8.125" style="22" customWidth="1"/>
    <col min="9986" max="9986" width="18.25" style="22" customWidth="1"/>
    <col min="9987" max="9987" width="10.375" style="22" customWidth="1"/>
    <col min="9988" max="9988" width="14" style="22" customWidth="1"/>
    <col min="9989" max="9989" width="14.375" style="22" customWidth="1"/>
    <col min="9990" max="9990" width="13.625" style="22" customWidth="1"/>
    <col min="9991" max="9991" width="17.125" style="22" customWidth="1"/>
    <col min="9992" max="9992" width="13.25" style="22" customWidth="1"/>
    <col min="9993" max="9993" width="15.625" style="22" customWidth="1"/>
    <col min="9994" max="9994" width="9.625" style="22" customWidth="1"/>
    <col min="9995" max="9995" width="12" style="22" customWidth="1"/>
    <col min="9996" max="9996" width="10.375" style="22" customWidth="1"/>
    <col min="9997" max="9998" width="0" style="22" hidden="1" customWidth="1"/>
    <col min="9999" max="9999" width="13.625" style="22" customWidth="1"/>
    <col min="10000" max="10211" width="11.375" style="22" customWidth="1"/>
    <col min="10212" max="10212" width="8.125" style="22" customWidth="1"/>
    <col min="10213" max="10213" width="18.25" style="22" customWidth="1"/>
    <col min="10214" max="10214" width="14.75" style="22" customWidth="1"/>
    <col min="10215" max="10215" width="11.125" style="22" customWidth="1"/>
    <col min="10216" max="10216" width="14.25" style="22" customWidth="1"/>
    <col min="10217" max="10240" width="16.75" style="22"/>
    <col min="10241" max="10241" width="8.125" style="22" customWidth="1"/>
    <col min="10242" max="10242" width="18.25" style="22" customWidth="1"/>
    <col min="10243" max="10243" width="10.375" style="22" customWidth="1"/>
    <col min="10244" max="10244" width="14" style="22" customWidth="1"/>
    <col min="10245" max="10245" width="14.375" style="22" customWidth="1"/>
    <col min="10246" max="10246" width="13.625" style="22" customWidth="1"/>
    <col min="10247" max="10247" width="17.125" style="22" customWidth="1"/>
    <col min="10248" max="10248" width="13.25" style="22" customWidth="1"/>
    <col min="10249" max="10249" width="15.625" style="22" customWidth="1"/>
    <col min="10250" max="10250" width="9.625" style="22" customWidth="1"/>
    <col min="10251" max="10251" width="12" style="22" customWidth="1"/>
    <col min="10252" max="10252" width="10.375" style="22" customWidth="1"/>
    <col min="10253" max="10254" width="0" style="22" hidden="1" customWidth="1"/>
    <col min="10255" max="10255" width="13.625" style="22" customWidth="1"/>
    <col min="10256" max="10467" width="11.375" style="22" customWidth="1"/>
    <col min="10468" max="10468" width="8.125" style="22" customWidth="1"/>
    <col min="10469" max="10469" width="18.25" style="22" customWidth="1"/>
    <col min="10470" max="10470" width="14.75" style="22" customWidth="1"/>
    <col min="10471" max="10471" width="11.125" style="22" customWidth="1"/>
    <col min="10472" max="10472" width="14.25" style="22" customWidth="1"/>
    <col min="10473" max="10496" width="16.75" style="22"/>
    <col min="10497" max="10497" width="8.125" style="22" customWidth="1"/>
    <col min="10498" max="10498" width="18.25" style="22" customWidth="1"/>
    <col min="10499" max="10499" width="10.375" style="22" customWidth="1"/>
    <col min="10500" max="10500" width="14" style="22" customWidth="1"/>
    <col min="10501" max="10501" width="14.375" style="22" customWidth="1"/>
    <col min="10502" max="10502" width="13.625" style="22" customWidth="1"/>
    <col min="10503" max="10503" width="17.125" style="22" customWidth="1"/>
    <col min="10504" max="10504" width="13.25" style="22" customWidth="1"/>
    <col min="10505" max="10505" width="15.625" style="22" customWidth="1"/>
    <col min="10506" max="10506" width="9.625" style="22" customWidth="1"/>
    <col min="10507" max="10507" width="12" style="22" customWidth="1"/>
    <col min="10508" max="10508" width="10.375" style="22" customWidth="1"/>
    <col min="10509" max="10510" width="0" style="22" hidden="1" customWidth="1"/>
    <col min="10511" max="10511" width="13.625" style="22" customWidth="1"/>
    <col min="10512" max="10723" width="11.375" style="22" customWidth="1"/>
    <col min="10724" max="10724" width="8.125" style="22" customWidth="1"/>
    <col min="10725" max="10725" width="18.25" style="22" customWidth="1"/>
    <col min="10726" max="10726" width="14.75" style="22" customWidth="1"/>
    <col min="10727" max="10727" width="11.125" style="22" customWidth="1"/>
    <col min="10728" max="10728" width="14.25" style="22" customWidth="1"/>
    <col min="10729" max="10752" width="16.75" style="22"/>
    <col min="10753" max="10753" width="8.125" style="22" customWidth="1"/>
    <col min="10754" max="10754" width="18.25" style="22" customWidth="1"/>
    <col min="10755" max="10755" width="10.375" style="22" customWidth="1"/>
    <col min="10756" max="10756" width="14" style="22" customWidth="1"/>
    <col min="10757" max="10757" width="14.375" style="22" customWidth="1"/>
    <col min="10758" max="10758" width="13.625" style="22" customWidth="1"/>
    <col min="10759" max="10759" width="17.125" style="22" customWidth="1"/>
    <col min="10760" max="10760" width="13.25" style="22" customWidth="1"/>
    <col min="10761" max="10761" width="15.625" style="22" customWidth="1"/>
    <col min="10762" max="10762" width="9.625" style="22" customWidth="1"/>
    <col min="10763" max="10763" width="12" style="22" customWidth="1"/>
    <col min="10764" max="10764" width="10.375" style="22" customWidth="1"/>
    <col min="10765" max="10766" width="0" style="22" hidden="1" customWidth="1"/>
    <col min="10767" max="10767" width="13.625" style="22" customWidth="1"/>
    <col min="10768" max="10979" width="11.375" style="22" customWidth="1"/>
    <col min="10980" max="10980" width="8.125" style="22" customWidth="1"/>
    <col min="10981" max="10981" width="18.25" style="22" customWidth="1"/>
    <col min="10982" max="10982" width="14.75" style="22" customWidth="1"/>
    <col min="10983" max="10983" width="11.125" style="22" customWidth="1"/>
    <col min="10984" max="10984" width="14.25" style="22" customWidth="1"/>
    <col min="10985" max="11008" width="16.75" style="22"/>
    <col min="11009" max="11009" width="8.125" style="22" customWidth="1"/>
    <col min="11010" max="11010" width="18.25" style="22" customWidth="1"/>
    <col min="11011" max="11011" width="10.375" style="22" customWidth="1"/>
    <col min="11012" max="11012" width="14" style="22" customWidth="1"/>
    <col min="11013" max="11013" width="14.375" style="22" customWidth="1"/>
    <col min="11014" max="11014" width="13.625" style="22" customWidth="1"/>
    <col min="11015" max="11015" width="17.125" style="22" customWidth="1"/>
    <col min="11016" max="11016" width="13.25" style="22" customWidth="1"/>
    <col min="11017" max="11017" width="15.625" style="22" customWidth="1"/>
    <col min="11018" max="11018" width="9.625" style="22" customWidth="1"/>
    <col min="11019" max="11019" width="12" style="22" customWidth="1"/>
    <col min="11020" max="11020" width="10.375" style="22" customWidth="1"/>
    <col min="11021" max="11022" width="0" style="22" hidden="1" customWidth="1"/>
    <col min="11023" max="11023" width="13.625" style="22" customWidth="1"/>
    <col min="11024" max="11235" width="11.375" style="22" customWidth="1"/>
    <col min="11236" max="11236" width="8.125" style="22" customWidth="1"/>
    <col min="11237" max="11237" width="18.25" style="22" customWidth="1"/>
    <col min="11238" max="11238" width="14.75" style="22" customWidth="1"/>
    <col min="11239" max="11239" width="11.125" style="22" customWidth="1"/>
    <col min="11240" max="11240" width="14.25" style="22" customWidth="1"/>
    <col min="11241" max="11264" width="16.75" style="22"/>
    <col min="11265" max="11265" width="8.125" style="22" customWidth="1"/>
    <col min="11266" max="11266" width="18.25" style="22" customWidth="1"/>
    <col min="11267" max="11267" width="10.375" style="22" customWidth="1"/>
    <col min="11268" max="11268" width="14" style="22" customWidth="1"/>
    <col min="11269" max="11269" width="14.375" style="22" customWidth="1"/>
    <col min="11270" max="11270" width="13.625" style="22" customWidth="1"/>
    <col min="11271" max="11271" width="17.125" style="22" customWidth="1"/>
    <col min="11272" max="11272" width="13.25" style="22" customWidth="1"/>
    <col min="11273" max="11273" width="15.625" style="22" customWidth="1"/>
    <col min="11274" max="11274" width="9.625" style="22" customWidth="1"/>
    <col min="11275" max="11275" width="12" style="22" customWidth="1"/>
    <col min="11276" max="11276" width="10.375" style="22" customWidth="1"/>
    <col min="11277" max="11278" width="0" style="22" hidden="1" customWidth="1"/>
    <col min="11279" max="11279" width="13.625" style="22" customWidth="1"/>
    <col min="11280" max="11491" width="11.375" style="22" customWidth="1"/>
    <col min="11492" max="11492" width="8.125" style="22" customWidth="1"/>
    <col min="11493" max="11493" width="18.25" style="22" customWidth="1"/>
    <col min="11494" max="11494" width="14.75" style="22" customWidth="1"/>
    <col min="11495" max="11495" width="11.125" style="22" customWidth="1"/>
    <col min="11496" max="11496" width="14.25" style="22" customWidth="1"/>
    <col min="11497" max="11520" width="16.75" style="22"/>
    <col min="11521" max="11521" width="8.125" style="22" customWidth="1"/>
    <col min="11522" max="11522" width="18.25" style="22" customWidth="1"/>
    <col min="11523" max="11523" width="10.375" style="22" customWidth="1"/>
    <col min="11524" max="11524" width="14" style="22" customWidth="1"/>
    <col min="11525" max="11525" width="14.375" style="22" customWidth="1"/>
    <col min="11526" max="11526" width="13.625" style="22" customWidth="1"/>
    <col min="11527" max="11527" width="17.125" style="22" customWidth="1"/>
    <col min="11528" max="11528" width="13.25" style="22" customWidth="1"/>
    <col min="11529" max="11529" width="15.625" style="22" customWidth="1"/>
    <col min="11530" max="11530" width="9.625" style="22" customWidth="1"/>
    <col min="11531" max="11531" width="12" style="22" customWidth="1"/>
    <col min="11532" max="11532" width="10.375" style="22" customWidth="1"/>
    <col min="11533" max="11534" width="0" style="22" hidden="1" customWidth="1"/>
    <col min="11535" max="11535" width="13.625" style="22" customWidth="1"/>
    <col min="11536" max="11747" width="11.375" style="22" customWidth="1"/>
    <col min="11748" max="11748" width="8.125" style="22" customWidth="1"/>
    <col min="11749" max="11749" width="18.25" style="22" customWidth="1"/>
    <col min="11750" max="11750" width="14.75" style="22" customWidth="1"/>
    <col min="11751" max="11751" width="11.125" style="22" customWidth="1"/>
    <col min="11752" max="11752" width="14.25" style="22" customWidth="1"/>
    <col min="11753" max="11776" width="16.75" style="22"/>
    <col min="11777" max="11777" width="8.125" style="22" customWidth="1"/>
    <col min="11778" max="11778" width="18.25" style="22" customWidth="1"/>
    <col min="11779" max="11779" width="10.375" style="22" customWidth="1"/>
    <col min="11780" max="11780" width="14" style="22" customWidth="1"/>
    <col min="11781" max="11781" width="14.375" style="22" customWidth="1"/>
    <col min="11782" max="11782" width="13.625" style="22" customWidth="1"/>
    <col min="11783" max="11783" width="17.125" style="22" customWidth="1"/>
    <col min="11784" max="11784" width="13.25" style="22" customWidth="1"/>
    <col min="11785" max="11785" width="15.625" style="22" customWidth="1"/>
    <col min="11786" max="11786" width="9.625" style="22" customWidth="1"/>
    <col min="11787" max="11787" width="12" style="22" customWidth="1"/>
    <col min="11788" max="11788" width="10.375" style="22" customWidth="1"/>
    <col min="11789" max="11790" width="0" style="22" hidden="1" customWidth="1"/>
    <col min="11791" max="11791" width="13.625" style="22" customWidth="1"/>
    <col min="11792" max="12003" width="11.375" style="22" customWidth="1"/>
    <col min="12004" max="12004" width="8.125" style="22" customWidth="1"/>
    <col min="12005" max="12005" width="18.25" style="22" customWidth="1"/>
    <col min="12006" max="12006" width="14.75" style="22" customWidth="1"/>
    <col min="12007" max="12007" width="11.125" style="22" customWidth="1"/>
    <col min="12008" max="12008" width="14.25" style="22" customWidth="1"/>
    <col min="12009" max="12032" width="16.75" style="22"/>
    <col min="12033" max="12033" width="8.125" style="22" customWidth="1"/>
    <col min="12034" max="12034" width="18.25" style="22" customWidth="1"/>
    <col min="12035" max="12035" width="10.375" style="22" customWidth="1"/>
    <col min="12036" max="12036" width="14" style="22" customWidth="1"/>
    <col min="12037" max="12037" width="14.375" style="22" customWidth="1"/>
    <col min="12038" max="12038" width="13.625" style="22" customWidth="1"/>
    <col min="12039" max="12039" width="17.125" style="22" customWidth="1"/>
    <col min="12040" max="12040" width="13.25" style="22" customWidth="1"/>
    <col min="12041" max="12041" width="15.625" style="22" customWidth="1"/>
    <col min="12042" max="12042" width="9.625" style="22" customWidth="1"/>
    <col min="12043" max="12043" width="12" style="22" customWidth="1"/>
    <col min="12044" max="12044" width="10.375" style="22" customWidth="1"/>
    <col min="12045" max="12046" width="0" style="22" hidden="1" customWidth="1"/>
    <col min="12047" max="12047" width="13.625" style="22" customWidth="1"/>
    <col min="12048" max="12259" width="11.375" style="22" customWidth="1"/>
    <col min="12260" max="12260" width="8.125" style="22" customWidth="1"/>
    <col min="12261" max="12261" width="18.25" style="22" customWidth="1"/>
    <col min="12262" max="12262" width="14.75" style="22" customWidth="1"/>
    <col min="12263" max="12263" width="11.125" style="22" customWidth="1"/>
    <col min="12264" max="12264" width="14.25" style="22" customWidth="1"/>
    <col min="12265" max="12288" width="16.75" style="22"/>
    <col min="12289" max="12289" width="8.125" style="22" customWidth="1"/>
    <col min="12290" max="12290" width="18.25" style="22" customWidth="1"/>
    <col min="12291" max="12291" width="10.375" style="22" customWidth="1"/>
    <col min="12292" max="12292" width="14" style="22" customWidth="1"/>
    <col min="12293" max="12293" width="14.375" style="22" customWidth="1"/>
    <col min="12294" max="12294" width="13.625" style="22" customWidth="1"/>
    <col min="12295" max="12295" width="17.125" style="22" customWidth="1"/>
    <col min="12296" max="12296" width="13.25" style="22" customWidth="1"/>
    <col min="12297" max="12297" width="15.625" style="22" customWidth="1"/>
    <col min="12298" max="12298" width="9.625" style="22" customWidth="1"/>
    <col min="12299" max="12299" width="12" style="22" customWidth="1"/>
    <col min="12300" max="12300" width="10.375" style="22" customWidth="1"/>
    <col min="12301" max="12302" width="0" style="22" hidden="1" customWidth="1"/>
    <col min="12303" max="12303" width="13.625" style="22" customWidth="1"/>
    <col min="12304" max="12515" width="11.375" style="22" customWidth="1"/>
    <col min="12516" max="12516" width="8.125" style="22" customWidth="1"/>
    <col min="12517" max="12517" width="18.25" style="22" customWidth="1"/>
    <col min="12518" max="12518" width="14.75" style="22" customWidth="1"/>
    <col min="12519" max="12519" width="11.125" style="22" customWidth="1"/>
    <col min="12520" max="12520" width="14.25" style="22" customWidth="1"/>
    <col min="12521" max="12544" width="16.75" style="22"/>
    <col min="12545" max="12545" width="8.125" style="22" customWidth="1"/>
    <col min="12546" max="12546" width="18.25" style="22" customWidth="1"/>
    <col min="12547" max="12547" width="10.375" style="22" customWidth="1"/>
    <col min="12548" max="12548" width="14" style="22" customWidth="1"/>
    <col min="12549" max="12549" width="14.375" style="22" customWidth="1"/>
    <col min="12550" max="12550" width="13.625" style="22" customWidth="1"/>
    <col min="12551" max="12551" width="17.125" style="22" customWidth="1"/>
    <col min="12552" max="12552" width="13.25" style="22" customWidth="1"/>
    <col min="12553" max="12553" width="15.625" style="22" customWidth="1"/>
    <col min="12554" max="12554" width="9.625" style="22" customWidth="1"/>
    <col min="12555" max="12555" width="12" style="22" customWidth="1"/>
    <col min="12556" max="12556" width="10.375" style="22" customWidth="1"/>
    <col min="12557" max="12558" width="0" style="22" hidden="1" customWidth="1"/>
    <col min="12559" max="12559" width="13.625" style="22" customWidth="1"/>
    <col min="12560" max="12771" width="11.375" style="22" customWidth="1"/>
    <col min="12772" max="12772" width="8.125" style="22" customWidth="1"/>
    <col min="12773" max="12773" width="18.25" style="22" customWidth="1"/>
    <col min="12774" max="12774" width="14.75" style="22" customWidth="1"/>
    <col min="12775" max="12775" width="11.125" style="22" customWidth="1"/>
    <col min="12776" max="12776" width="14.25" style="22" customWidth="1"/>
    <col min="12777" max="12800" width="16.75" style="22"/>
    <col min="12801" max="12801" width="8.125" style="22" customWidth="1"/>
    <col min="12802" max="12802" width="18.25" style="22" customWidth="1"/>
    <col min="12803" max="12803" width="10.375" style="22" customWidth="1"/>
    <col min="12804" max="12804" width="14" style="22" customWidth="1"/>
    <col min="12805" max="12805" width="14.375" style="22" customWidth="1"/>
    <col min="12806" max="12806" width="13.625" style="22" customWidth="1"/>
    <col min="12807" max="12807" width="17.125" style="22" customWidth="1"/>
    <col min="12808" max="12808" width="13.25" style="22" customWidth="1"/>
    <col min="12809" max="12809" width="15.625" style="22" customWidth="1"/>
    <col min="12810" max="12810" width="9.625" style="22" customWidth="1"/>
    <col min="12811" max="12811" width="12" style="22" customWidth="1"/>
    <col min="12812" max="12812" width="10.375" style="22" customWidth="1"/>
    <col min="12813" max="12814" width="0" style="22" hidden="1" customWidth="1"/>
    <col min="12815" max="12815" width="13.625" style="22" customWidth="1"/>
    <col min="12816" max="13027" width="11.375" style="22" customWidth="1"/>
    <col min="13028" max="13028" width="8.125" style="22" customWidth="1"/>
    <col min="13029" max="13029" width="18.25" style="22" customWidth="1"/>
    <col min="13030" max="13030" width="14.75" style="22" customWidth="1"/>
    <col min="13031" max="13031" width="11.125" style="22" customWidth="1"/>
    <col min="13032" max="13032" width="14.25" style="22" customWidth="1"/>
    <col min="13033" max="13056" width="16.75" style="22"/>
    <col min="13057" max="13057" width="8.125" style="22" customWidth="1"/>
    <col min="13058" max="13058" width="18.25" style="22" customWidth="1"/>
    <col min="13059" max="13059" width="10.375" style="22" customWidth="1"/>
    <col min="13060" max="13060" width="14" style="22" customWidth="1"/>
    <col min="13061" max="13061" width="14.375" style="22" customWidth="1"/>
    <col min="13062" max="13062" width="13.625" style="22" customWidth="1"/>
    <col min="13063" max="13063" width="17.125" style="22" customWidth="1"/>
    <col min="13064" max="13064" width="13.25" style="22" customWidth="1"/>
    <col min="13065" max="13065" width="15.625" style="22" customWidth="1"/>
    <col min="13066" max="13066" width="9.625" style="22" customWidth="1"/>
    <col min="13067" max="13067" width="12" style="22" customWidth="1"/>
    <col min="13068" max="13068" width="10.375" style="22" customWidth="1"/>
    <col min="13069" max="13070" width="0" style="22" hidden="1" customWidth="1"/>
    <col min="13071" max="13071" width="13.625" style="22" customWidth="1"/>
    <col min="13072" max="13283" width="11.375" style="22" customWidth="1"/>
    <col min="13284" max="13284" width="8.125" style="22" customWidth="1"/>
    <col min="13285" max="13285" width="18.25" style="22" customWidth="1"/>
    <col min="13286" max="13286" width="14.75" style="22" customWidth="1"/>
    <col min="13287" max="13287" width="11.125" style="22" customWidth="1"/>
    <col min="13288" max="13288" width="14.25" style="22" customWidth="1"/>
    <col min="13289" max="13312" width="16.75" style="22"/>
    <col min="13313" max="13313" width="8.125" style="22" customWidth="1"/>
    <col min="13314" max="13314" width="18.25" style="22" customWidth="1"/>
    <col min="13315" max="13315" width="10.375" style="22" customWidth="1"/>
    <col min="13316" max="13316" width="14" style="22" customWidth="1"/>
    <col min="13317" max="13317" width="14.375" style="22" customWidth="1"/>
    <col min="13318" max="13318" width="13.625" style="22" customWidth="1"/>
    <col min="13319" max="13319" width="17.125" style="22" customWidth="1"/>
    <col min="13320" max="13320" width="13.25" style="22" customWidth="1"/>
    <col min="13321" max="13321" width="15.625" style="22" customWidth="1"/>
    <col min="13322" max="13322" width="9.625" style="22" customWidth="1"/>
    <col min="13323" max="13323" width="12" style="22" customWidth="1"/>
    <col min="13324" max="13324" width="10.375" style="22" customWidth="1"/>
    <col min="13325" max="13326" width="0" style="22" hidden="1" customWidth="1"/>
    <col min="13327" max="13327" width="13.625" style="22" customWidth="1"/>
    <col min="13328" max="13539" width="11.375" style="22" customWidth="1"/>
    <col min="13540" max="13540" width="8.125" style="22" customWidth="1"/>
    <col min="13541" max="13541" width="18.25" style="22" customWidth="1"/>
    <col min="13542" max="13542" width="14.75" style="22" customWidth="1"/>
    <col min="13543" max="13543" width="11.125" style="22" customWidth="1"/>
    <col min="13544" max="13544" width="14.25" style="22" customWidth="1"/>
    <col min="13545" max="13568" width="16.75" style="22"/>
    <col min="13569" max="13569" width="8.125" style="22" customWidth="1"/>
    <col min="13570" max="13570" width="18.25" style="22" customWidth="1"/>
    <col min="13571" max="13571" width="10.375" style="22" customWidth="1"/>
    <col min="13572" max="13572" width="14" style="22" customWidth="1"/>
    <col min="13573" max="13573" width="14.375" style="22" customWidth="1"/>
    <col min="13574" max="13574" width="13.625" style="22" customWidth="1"/>
    <col min="13575" max="13575" width="17.125" style="22" customWidth="1"/>
    <col min="13576" max="13576" width="13.25" style="22" customWidth="1"/>
    <col min="13577" max="13577" width="15.625" style="22" customWidth="1"/>
    <col min="13578" max="13578" width="9.625" style="22" customWidth="1"/>
    <col min="13579" max="13579" width="12" style="22" customWidth="1"/>
    <col min="13580" max="13580" width="10.375" style="22" customWidth="1"/>
    <col min="13581" max="13582" width="0" style="22" hidden="1" customWidth="1"/>
    <col min="13583" max="13583" width="13.625" style="22" customWidth="1"/>
    <col min="13584" max="13795" width="11.375" style="22" customWidth="1"/>
    <col min="13796" max="13796" width="8.125" style="22" customWidth="1"/>
    <col min="13797" max="13797" width="18.25" style="22" customWidth="1"/>
    <col min="13798" max="13798" width="14.75" style="22" customWidth="1"/>
    <col min="13799" max="13799" width="11.125" style="22" customWidth="1"/>
    <col min="13800" max="13800" width="14.25" style="22" customWidth="1"/>
    <col min="13801" max="13824" width="16.75" style="22"/>
    <col min="13825" max="13825" width="8.125" style="22" customWidth="1"/>
    <col min="13826" max="13826" width="18.25" style="22" customWidth="1"/>
    <col min="13827" max="13827" width="10.375" style="22" customWidth="1"/>
    <col min="13828" max="13828" width="14" style="22" customWidth="1"/>
    <col min="13829" max="13829" width="14.375" style="22" customWidth="1"/>
    <col min="13830" max="13830" width="13.625" style="22" customWidth="1"/>
    <col min="13831" max="13831" width="17.125" style="22" customWidth="1"/>
    <col min="13832" max="13832" width="13.25" style="22" customWidth="1"/>
    <col min="13833" max="13833" width="15.625" style="22" customWidth="1"/>
    <col min="13834" max="13834" width="9.625" style="22" customWidth="1"/>
    <col min="13835" max="13835" width="12" style="22" customWidth="1"/>
    <col min="13836" max="13836" width="10.375" style="22" customWidth="1"/>
    <col min="13837" max="13838" width="0" style="22" hidden="1" customWidth="1"/>
    <col min="13839" max="13839" width="13.625" style="22" customWidth="1"/>
    <col min="13840" max="14051" width="11.375" style="22" customWidth="1"/>
    <col min="14052" max="14052" width="8.125" style="22" customWidth="1"/>
    <col min="14053" max="14053" width="18.25" style="22" customWidth="1"/>
    <col min="14054" max="14054" width="14.75" style="22" customWidth="1"/>
    <col min="14055" max="14055" width="11.125" style="22" customWidth="1"/>
    <col min="14056" max="14056" width="14.25" style="22" customWidth="1"/>
    <col min="14057" max="14080" width="16.75" style="22"/>
    <col min="14081" max="14081" width="8.125" style="22" customWidth="1"/>
    <col min="14082" max="14082" width="18.25" style="22" customWidth="1"/>
    <col min="14083" max="14083" width="10.375" style="22" customWidth="1"/>
    <col min="14084" max="14084" width="14" style="22" customWidth="1"/>
    <col min="14085" max="14085" width="14.375" style="22" customWidth="1"/>
    <col min="14086" max="14086" width="13.625" style="22" customWidth="1"/>
    <col min="14087" max="14087" width="17.125" style="22" customWidth="1"/>
    <col min="14088" max="14088" width="13.25" style="22" customWidth="1"/>
    <col min="14089" max="14089" width="15.625" style="22" customWidth="1"/>
    <col min="14090" max="14090" width="9.625" style="22" customWidth="1"/>
    <col min="14091" max="14091" width="12" style="22" customWidth="1"/>
    <col min="14092" max="14092" width="10.375" style="22" customWidth="1"/>
    <col min="14093" max="14094" width="0" style="22" hidden="1" customWidth="1"/>
    <col min="14095" max="14095" width="13.625" style="22" customWidth="1"/>
    <col min="14096" max="14307" width="11.375" style="22" customWidth="1"/>
    <col min="14308" max="14308" width="8.125" style="22" customWidth="1"/>
    <col min="14309" max="14309" width="18.25" style="22" customWidth="1"/>
    <col min="14310" max="14310" width="14.75" style="22" customWidth="1"/>
    <col min="14311" max="14311" width="11.125" style="22" customWidth="1"/>
    <col min="14312" max="14312" width="14.25" style="22" customWidth="1"/>
    <col min="14313" max="14336" width="16.75" style="22"/>
    <col min="14337" max="14337" width="8.125" style="22" customWidth="1"/>
    <col min="14338" max="14338" width="18.25" style="22" customWidth="1"/>
    <col min="14339" max="14339" width="10.375" style="22" customWidth="1"/>
    <col min="14340" max="14340" width="14" style="22" customWidth="1"/>
    <col min="14341" max="14341" width="14.375" style="22" customWidth="1"/>
    <col min="14342" max="14342" width="13.625" style="22" customWidth="1"/>
    <col min="14343" max="14343" width="17.125" style="22" customWidth="1"/>
    <col min="14344" max="14344" width="13.25" style="22" customWidth="1"/>
    <col min="14345" max="14345" width="15.625" style="22" customWidth="1"/>
    <col min="14346" max="14346" width="9.625" style="22" customWidth="1"/>
    <col min="14347" max="14347" width="12" style="22" customWidth="1"/>
    <col min="14348" max="14348" width="10.375" style="22" customWidth="1"/>
    <col min="14349" max="14350" width="0" style="22" hidden="1" customWidth="1"/>
    <col min="14351" max="14351" width="13.625" style="22" customWidth="1"/>
    <col min="14352" max="14563" width="11.375" style="22" customWidth="1"/>
    <col min="14564" max="14564" width="8.125" style="22" customWidth="1"/>
    <col min="14565" max="14565" width="18.25" style="22" customWidth="1"/>
    <col min="14566" max="14566" width="14.75" style="22" customWidth="1"/>
    <col min="14567" max="14567" width="11.125" style="22" customWidth="1"/>
    <col min="14568" max="14568" width="14.25" style="22" customWidth="1"/>
    <col min="14569" max="14592" width="16.75" style="22"/>
    <col min="14593" max="14593" width="8.125" style="22" customWidth="1"/>
    <col min="14594" max="14594" width="18.25" style="22" customWidth="1"/>
    <col min="14595" max="14595" width="10.375" style="22" customWidth="1"/>
    <col min="14596" max="14596" width="14" style="22" customWidth="1"/>
    <col min="14597" max="14597" width="14.375" style="22" customWidth="1"/>
    <col min="14598" max="14598" width="13.625" style="22" customWidth="1"/>
    <col min="14599" max="14599" width="17.125" style="22" customWidth="1"/>
    <col min="14600" max="14600" width="13.25" style="22" customWidth="1"/>
    <col min="14601" max="14601" width="15.625" style="22" customWidth="1"/>
    <col min="14602" max="14602" width="9.625" style="22" customWidth="1"/>
    <col min="14603" max="14603" width="12" style="22" customWidth="1"/>
    <col min="14604" max="14604" width="10.375" style="22" customWidth="1"/>
    <col min="14605" max="14606" width="0" style="22" hidden="1" customWidth="1"/>
    <col min="14607" max="14607" width="13.625" style="22" customWidth="1"/>
    <col min="14608" max="14819" width="11.375" style="22" customWidth="1"/>
    <col min="14820" max="14820" width="8.125" style="22" customWidth="1"/>
    <col min="14821" max="14821" width="18.25" style="22" customWidth="1"/>
    <col min="14822" max="14822" width="14.75" style="22" customWidth="1"/>
    <col min="14823" max="14823" width="11.125" style="22" customWidth="1"/>
    <col min="14824" max="14824" width="14.25" style="22" customWidth="1"/>
    <col min="14825" max="14848" width="16.75" style="22"/>
    <col min="14849" max="14849" width="8.125" style="22" customWidth="1"/>
    <col min="14850" max="14850" width="18.25" style="22" customWidth="1"/>
    <col min="14851" max="14851" width="10.375" style="22" customWidth="1"/>
    <col min="14852" max="14852" width="14" style="22" customWidth="1"/>
    <col min="14853" max="14853" width="14.375" style="22" customWidth="1"/>
    <col min="14854" max="14854" width="13.625" style="22" customWidth="1"/>
    <col min="14855" max="14855" width="17.125" style="22" customWidth="1"/>
    <col min="14856" max="14856" width="13.25" style="22" customWidth="1"/>
    <col min="14857" max="14857" width="15.625" style="22" customWidth="1"/>
    <col min="14858" max="14858" width="9.625" style="22" customWidth="1"/>
    <col min="14859" max="14859" width="12" style="22" customWidth="1"/>
    <col min="14860" max="14860" width="10.375" style="22" customWidth="1"/>
    <col min="14861" max="14862" width="0" style="22" hidden="1" customWidth="1"/>
    <col min="14863" max="14863" width="13.625" style="22" customWidth="1"/>
    <col min="14864" max="15075" width="11.375" style="22" customWidth="1"/>
    <col min="15076" max="15076" width="8.125" style="22" customWidth="1"/>
    <col min="15077" max="15077" width="18.25" style="22" customWidth="1"/>
    <col min="15078" max="15078" width="14.75" style="22" customWidth="1"/>
    <col min="15079" max="15079" width="11.125" style="22" customWidth="1"/>
    <col min="15080" max="15080" width="14.25" style="22" customWidth="1"/>
    <col min="15081" max="15104" width="16.75" style="22"/>
    <col min="15105" max="15105" width="8.125" style="22" customWidth="1"/>
    <col min="15106" max="15106" width="18.25" style="22" customWidth="1"/>
    <col min="15107" max="15107" width="10.375" style="22" customWidth="1"/>
    <col min="15108" max="15108" width="14" style="22" customWidth="1"/>
    <col min="15109" max="15109" width="14.375" style="22" customWidth="1"/>
    <col min="15110" max="15110" width="13.625" style="22" customWidth="1"/>
    <col min="15111" max="15111" width="17.125" style="22" customWidth="1"/>
    <col min="15112" max="15112" width="13.25" style="22" customWidth="1"/>
    <col min="15113" max="15113" width="15.625" style="22" customWidth="1"/>
    <col min="15114" max="15114" width="9.625" style="22" customWidth="1"/>
    <col min="15115" max="15115" width="12" style="22" customWidth="1"/>
    <col min="15116" max="15116" width="10.375" style="22" customWidth="1"/>
    <col min="15117" max="15118" width="0" style="22" hidden="1" customWidth="1"/>
    <col min="15119" max="15119" width="13.625" style="22" customWidth="1"/>
    <col min="15120" max="15331" width="11.375" style="22" customWidth="1"/>
    <col min="15332" max="15332" width="8.125" style="22" customWidth="1"/>
    <col min="15333" max="15333" width="18.25" style="22" customWidth="1"/>
    <col min="15334" max="15334" width="14.75" style="22" customWidth="1"/>
    <col min="15335" max="15335" width="11.125" style="22" customWidth="1"/>
    <col min="15336" max="15336" width="14.25" style="22" customWidth="1"/>
    <col min="15337" max="15360" width="16.75" style="22"/>
    <col min="15361" max="15361" width="8.125" style="22" customWidth="1"/>
    <col min="15362" max="15362" width="18.25" style="22" customWidth="1"/>
    <col min="15363" max="15363" width="10.375" style="22" customWidth="1"/>
    <col min="15364" max="15364" width="14" style="22" customWidth="1"/>
    <col min="15365" max="15365" width="14.375" style="22" customWidth="1"/>
    <col min="15366" max="15366" width="13.625" style="22" customWidth="1"/>
    <col min="15367" max="15367" width="17.125" style="22" customWidth="1"/>
    <col min="15368" max="15368" width="13.25" style="22" customWidth="1"/>
    <col min="15369" max="15369" width="15.625" style="22" customWidth="1"/>
    <col min="15370" max="15370" width="9.625" style="22" customWidth="1"/>
    <col min="15371" max="15371" width="12" style="22" customWidth="1"/>
    <col min="15372" max="15372" width="10.375" style="22" customWidth="1"/>
    <col min="15373" max="15374" width="0" style="22" hidden="1" customWidth="1"/>
    <col min="15375" max="15375" width="13.625" style="22" customWidth="1"/>
    <col min="15376" max="15587" width="11.375" style="22" customWidth="1"/>
    <col min="15588" max="15588" width="8.125" style="22" customWidth="1"/>
    <col min="15589" max="15589" width="18.25" style="22" customWidth="1"/>
    <col min="15590" max="15590" width="14.75" style="22" customWidth="1"/>
    <col min="15591" max="15591" width="11.125" style="22" customWidth="1"/>
    <col min="15592" max="15592" width="14.25" style="22" customWidth="1"/>
    <col min="15593" max="15616" width="16.75" style="22"/>
    <col min="15617" max="15617" width="8.125" style="22" customWidth="1"/>
    <col min="15618" max="15618" width="18.25" style="22" customWidth="1"/>
    <col min="15619" max="15619" width="10.375" style="22" customWidth="1"/>
    <col min="15620" max="15620" width="14" style="22" customWidth="1"/>
    <col min="15621" max="15621" width="14.375" style="22" customWidth="1"/>
    <col min="15622" max="15622" width="13.625" style="22" customWidth="1"/>
    <col min="15623" max="15623" width="17.125" style="22" customWidth="1"/>
    <col min="15624" max="15624" width="13.25" style="22" customWidth="1"/>
    <col min="15625" max="15625" width="15.625" style="22" customWidth="1"/>
    <col min="15626" max="15626" width="9.625" style="22" customWidth="1"/>
    <col min="15627" max="15627" width="12" style="22" customWidth="1"/>
    <col min="15628" max="15628" width="10.375" style="22" customWidth="1"/>
    <col min="15629" max="15630" width="0" style="22" hidden="1" customWidth="1"/>
    <col min="15631" max="15631" width="13.625" style="22" customWidth="1"/>
    <col min="15632" max="15843" width="11.375" style="22" customWidth="1"/>
    <col min="15844" max="15844" width="8.125" style="22" customWidth="1"/>
    <col min="15845" max="15845" width="18.25" style="22" customWidth="1"/>
    <col min="15846" max="15846" width="14.75" style="22" customWidth="1"/>
    <col min="15847" max="15847" width="11.125" style="22" customWidth="1"/>
    <col min="15848" max="15848" width="14.25" style="22" customWidth="1"/>
    <col min="15849" max="15872" width="16.75" style="22"/>
    <col min="15873" max="15873" width="8.125" style="22" customWidth="1"/>
    <col min="15874" max="15874" width="18.25" style="22" customWidth="1"/>
    <col min="15875" max="15875" width="10.375" style="22" customWidth="1"/>
    <col min="15876" max="15876" width="14" style="22" customWidth="1"/>
    <col min="15877" max="15877" width="14.375" style="22" customWidth="1"/>
    <col min="15878" max="15878" width="13.625" style="22" customWidth="1"/>
    <col min="15879" max="15879" width="17.125" style="22" customWidth="1"/>
    <col min="15880" max="15880" width="13.25" style="22" customWidth="1"/>
    <col min="15881" max="15881" width="15.625" style="22" customWidth="1"/>
    <col min="15882" max="15882" width="9.625" style="22" customWidth="1"/>
    <col min="15883" max="15883" width="12" style="22" customWidth="1"/>
    <col min="15884" max="15884" width="10.375" style="22" customWidth="1"/>
    <col min="15885" max="15886" width="0" style="22" hidden="1" customWidth="1"/>
    <col min="15887" max="15887" width="13.625" style="22" customWidth="1"/>
    <col min="15888" max="16099" width="11.375" style="22" customWidth="1"/>
    <col min="16100" max="16100" width="8.125" style="22" customWidth="1"/>
    <col min="16101" max="16101" width="18.25" style="22" customWidth="1"/>
    <col min="16102" max="16102" width="14.75" style="22" customWidth="1"/>
    <col min="16103" max="16103" width="11.125" style="22" customWidth="1"/>
    <col min="16104" max="16104" width="14.25" style="22" customWidth="1"/>
    <col min="16105" max="16128" width="16.75" style="22"/>
    <col min="16129" max="16129" width="8.125" style="22" customWidth="1"/>
    <col min="16130" max="16130" width="18.25" style="22" customWidth="1"/>
    <col min="16131" max="16131" width="10.375" style="22" customWidth="1"/>
    <col min="16132" max="16132" width="14" style="22" customWidth="1"/>
    <col min="16133" max="16133" width="14.375" style="22" customWidth="1"/>
    <col min="16134" max="16134" width="13.625" style="22" customWidth="1"/>
    <col min="16135" max="16135" width="17.125" style="22" customWidth="1"/>
    <col min="16136" max="16136" width="13.25" style="22" customWidth="1"/>
    <col min="16137" max="16137" width="15.625" style="22" customWidth="1"/>
    <col min="16138" max="16138" width="9.625" style="22" customWidth="1"/>
    <col min="16139" max="16139" width="12" style="22" customWidth="1"/>
    <col min="16140" max="16140" width="10.375" style="22" customWidth="1"/>
    <col min="16141" max="16142" width="0" style="22" hidden="1" customWidth="1"/>
    <col min="16143" max="16143" width="13.625" style="22" customWidth="1"/>
    <col min="16144" max="16355" width="11.375" style="22" customWidth="1"/>
    <col min="16356" max="16356" width="8.125" style="22" customWidth="1"/>
    <col min="16357" max="16357" width="18.25" style="22" customWidth="1"/>
    <col min="16358" max="16358" width="14.75" style="22" customWidth="1"/>
    <col min="16359" max="16359" width="11.125" style="22" customWidth="1"/>
    <col min="16360" max="16360" width="14.25" style="22" customWidth="1"/>
    <col min="16361" max="16384" width="16.75" style="22"/>
  </cols>
  <sheetData>
    <row r="1" spans="1:233" x14ac:dyDescent="0.25">
      <c r="A1" s="121" t="s">
        <v>28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233" x14ac:dyDescent="0.25">
      <c r="A2" s="121" t="s">
        <v>29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233" x14ac:dyDescent="0.25">
      <c r="A3" s="121" t="s">
        <v>30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233" x14ac:dyDescent="0.25">
      <c r="A4" s="121" t="s">
        <v>31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233" ht="13.5" thickBot="1" x14ac:dyDescent="0.3">
      <c r="A5" s="122" t="s">
        <v>32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6" spans="1:233" ht="90.75" customHeight="1" thickBot="1" x14ac:dyDescent="0.3">
      <c r="A6" s="23" t="s">
        <v>33</v>
      </c>
      <c r="B6" s="24" t="s">
        <v>34</v>
      </c>
      <c r="C6" s="25" t="s">
        <v>35</v>
      </c>
      <c r="D6" s="26" t="s">
        <v>36</v>
      </c>
      <c r="E6" s="24" t="s">
        <v>37</v>
      </c>
      <c r="F6" s="24" t="s">
        <v>38</v>
      </c>
      <c r="G6" s="27" t="s">
        <v>39</v>
      </c>
      <c r="H6" s="27" t="s">
        <v>40</v>
      </c>
      <c r="I6" s="27" t="s">
        <v>41</v>
      </c>
      <c r="J6" s="24" t="s">
        <v>42</v>
      </c>
      <c r="K6" s="24" t="s">
        <v>43</v>
      </c>
      <c r="L6" s="24" t="s">
        <v>44</v>
      </c>
      <c r="M6" s="28" t="s">
        <v>45</v>
      </c>
      <c r="N6" s="24" t="s">
        <v>46</v>
      </c>
      <c r="O6" s="29" t="s">
        <v>47</v>
      </c>
    </row>
    <row r="7" spans="1:233" ht="21.75" customHeight="1" x14ac:dyDescent="0.25">
      <c r="A7" s="30" t="s">
        <v>48</v>
      </c>
      <c r="B7" s="31"/>
      <c r="C7" s="32">
        <f t="shared" ref="C7:N7" si="0">SUM(C8+C20+C60+C97+C105)</f>
        <v>2249202</v>
      </c>
      <c r="D7" s="33">
        <f t="shared" si="0"/>
        <v>-309484</v>
      </c>
      <c r="E7" s="32">
        <f t="shared" si="0"/>
        <v>1939718</v>
      </c>
      <c r="F7" s="32">
        <f t="shared" si="0"/>
        <v>1713483</v>
      </c>
      <c r="G7" s="32">
        <f t="shared" si="0"/>
        <v>58628</v>
      </c>
      <c r="H7" s="32">
        <f t="shared" si="0"/>
        <v>1313663.5300000003</v>
      </c>
      <c r="I7" s="32">
        <f t="shared" si="0"/>
        <v>1632798.2499999998</v>
      </c>
      <c r="J7" s="32">
        <f t="shared" si="0"/>
        <v>139312.75</v>
      </c>
      <c r="K7" s="34">
        <f t="shared" si="0"/>
        <v>306905.75</v>
      </c>
      <c r="L7" s="32">
        <f t="shared" si="0"/>
        <v>226235</v>
      </c>
      <c r="M7" s="32">
        <f t="shared" si="0"/>
        <v>948431.38</v>
      </c>
      <c r="N7" s="34">
        <f t="shared" si="0"/>
        <v>660827.09000000008</v>
      </c>
      <c r="O7" s="35">
        <f>SUM(I7/F7*100%)</f>
        <v>0.95291184680559993</v>
      </c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</row>
    <row r="8" spans="1:233" ht="21.75" customHeight="1" x14ac:dyDescent="0.25">
      <c r="A8" s="37" t="s">
        <v>7</v>
      </c>
      <c r="B8" s="31"/>
      <c r="C8" s="38">
        <f>SUM(C9:C19)</f>
        <v>1620928</v>
      </c>
      <c r="D8" s="39">
        <f>SUM(D9:D19)</f>
        <v>-30138</v>
      </c>
      <c r="E8" s="31">
        <f>SUM(E9:E19)</f>
        <v>1590790</v>
      </c>
      <c r="F8" s="31">
        <f t="shared" ref="F8:N8" si="1">SUM(F9:F19)</f>
        <v>1364555</v>
      </c>
      <c r="G8" s="31">
        <f t="shared" si="1"/>
        <v>0</v>
      </c>
      <c r="H8" s="31">
        <f t="shared" si="1"/>
        <v>1053356.6900000002</v>
      </c>
      <c r="I8" s="31">
        <f t="shared" si="1"/>
        <v>1308431.19</v>
      </c>
      <c r="J8" s="31">
        <f t="shared" si="1"/>
        <v>56123.810000000005</v>
      </c>
      <c r="K8" s="31">
        <f t="shared" si="1"/>
        <v>282358.81000000006</v>
      </c>
      <c r="L8" s="31">
        <f t="shared" si="1"/>
        <v>226235</v>
      </c>
      <c r="M8" s="38">
        <f t="shared" si="1"/>
        <v>854604.08</v>
      </c>
      <c r="N8" s="31">
        <f t="shared" si="1"/>
        <v>453827.11000000004</v>
      </c>
      <c r="O8" s="35">
        <f>SUM(I8/F8*100%)</f>
        <v>0.95887024707688584</v>
      </c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</row>
    <row r="9" spans="1:233" ht="21.75" customHeight="1" x14ac:dyDescent="0.25">
      <c r="A9" s="40" t="s">
        <v>49</v>
      </c>
      <c r="B9" s="41" t="s">
        <v>50</v>
      </c>
      <c r="C9" s="42">
        <v>1302240</v>
      </c>
      <c r="D9" s="43">
        <v>-68535</v>
      </c>
      <c r="E9" s="44">
        <v>1233705</v>
      </c>
      <c r="F9" s="44">
        <v>1059745</v>
      </c>
      <c r="G9" s="46">
        <v>0</v>
      </c>
      <c r="H9" s="44">
        <v>792599.99</v>
      </c>
      <c r="I9" s="44">
        <v>1031947.99</v>
      </c>
      <c r="J9" s="41">
        <f>SUM(F9-I9)</f>
        <v>27797.010000000009</v>
      </c>
      <c r="K9" s="41">
        <f>SUM(E9-I9)</f>
        <v>201757.01</v>
      </c>
      <c r="L9" s="41">
        <f>SUM(E9-F9)</f>
        <v>173960</v>
      </c>
      <c r="M9" s="47">
        <v>656208.72</v>
      </c>
      <c r="N9" s="41">
        <f>SUM(I9-M9)</f>
        <v>375739.27</v>
      </c>
      <c r="O9" s="48">
        <f>SUM(I9/F9*100%)</f>
        <v>0.97377009563621442</v>
      </c>
    </row>
    <row r="10" spans="1:233" ht="21.75" customHeight="1" x14ac:dyDescent="0.25">
      <c r="A10" s="40" t="s">
        <v>51</v>
      </c>
      <c r="B10" s="41" t="s">
        <v>52</v>
      </c>
      <c r="C10" s="42">
        <v>54000</v>
      </c>
      <c r="D10" s="43">
        <v>-11500</v>
      </c>
      <c r="E10" s="44">
        <v>42500</v>
      </c>
      <c r="F10" s="44">
        <v>33500</v>
      </c>
      <c r="G10" s="46">
        <v>0</v>
      </c>
      <c r="H10" s="44">
        <v>32000</v>
      </c>
      <c r="I10" s="44">
        <v>32000</v>
      </c>
      <c r="J10" s="41">
        <f t="shared" ref="J10:J19" si="2">SUM(F10-I10)</f>
        <v>1500</v>
      </c>
      <c r="K10" s="41">
        <f t="shared" ref="K10:K18" si="3">SUM(E10-I10)</f>
        <v>10500</v>
      </c>
      <c r="L10" s="41">
        <f t="shared" ref="L10:L73" si="4">SUM(E10-F10)</f>
        <v>9000</v>
      </c>
      <c r="M10" s="47">
        <v>27180.83</v>
      </c>
      <c r="N10" s="41">
        <f t="shared" ref="N10:N81" si="5">SUM(I10-M10)</f>
        <v>4819.1699999999983</v>
      </c>
      <c r="O10" s="48">
        <f t="shared" ref="O10:O75" si="6">SUM(I10/F10*100%)</f>
        <v>0.95522388059701491</v>
      </c>
    </row>
    <row r="11" spans="1:233" ht="21.75" customHeight="1" x14ac:dyDescent="0.25">
      <c r="A11" s="40" t="s">
        <v>53</v>
      </c>
      <c r="B11" s="41" t="s">
        <v>10</v>
      </c>
      <c r="C11" s="42">
        <v>36850</v>
      </c>
      <c r="D11" s="43">
        <v>-5789</v>
      </c>
      <c r="E11" s="44">
        <v>31061</v>
      </c>
      <c r="F11" s="44">
        <v>20211</v>
      </c>
      <c r="G11" s="46">
        <v>0</v>
      </c>
      <c r="H11" s="44">
        <v>18663</v>
      </c>
      <c r="I11" s="44">
        <v>18663</v>
      </c>
      <c r="J11" s="41">
        <f t="shared" si="2"/>
        <v>1548</v>
      </c>
      <c r="K11" s="41">
        <f t="shared" si="3"/>
        <v>12398</v>
      </c>
      <c r="L11" s="41">
        <f t="shared" si="4"/>
        <v>10850</v>
      </c>
      <c r="M11" s="47">
        <v>18509.5</v>
      </c>
      <c r="N11" s="41">
        <f t="shared" si="5"/>
        <v>153.5</v>
      </c>
      <c r="O11" s="48">
        <f t="shared" si="6"/>
        <v>0.92340804512394237</v>
      </c>
    </row>
    <row r="12" spans="1:233" ht="21.75" customHeight="1" x14ac:dyDescent="0.25">
      <c r="A12" s="40" t="s">
        <v>54</v>
      </c>
      <c r="B12" s="41" t="s">
        <v>55</v>
      </c>
      <c r="C12" s="42">
        <v>174511</v>
      </c>
      <c r="D12" s="43">
        <f>(-13678-36856)</f>
        <v>-50534</v>
      </c>
      <c r="E12" s="44">
        <v>123977</v>
      </c>
      <c r="F12" s="44">
        <v>94896</v>
      </c>
      <c r="G12" s="46">
        <v>0</v>
      </c>
      <c r="H12" s="44">
        <v>91106.23</v>
      </c>
      <c r="I12" s="44">
        <v>91106.23</v>
      </c>
      <c r="J12" s="41">
        <f t="shared" si="2"/>
        <v>3789.7700000000041</v>
      </c>
      <c r="K12" s="41">
        <f t="shared" si="3"/>
        <v>32870.770000000004</v>
      </c>
      <c r="L12" s="41">
        <f t="shared" si="4"/>
        <v>29081</v>
      </c>
      <c r="M12" s="47">
        <v>80105.38</v>
      </c>
      <c r="N12" s="41">
        <f t="shared" si="5"/>
        <v>11000.849999999991</v>
      </c>
      <c r="O12" s="48">
        <f t="shared" si="6"/>
        <v>0.96006396476142297</v>
      </c>
    </row>
    <row r="13" spans="1:233" ht="21.75" customHeight="1" x14ac:dyDescent="0.25">
      <c r="A13" s="40" t="s">
        <v>56</v>
      </c>
      <c r="B13" s="41" t="s">
        <v>57</v>
      </c>
      <c r="C13" s="42">
        <v>20074</v>
      </c>
      <c r="D13" s="43">
        <v>-4530</v>
      </c>
      <c r="E13" s="44">
        <v>15544</v>
      </c>
      <c r="F13" s="44">
        <v>12200</v>
      </c>
      <c r="G13" s="46">
        <v>0</v>
      </c>
      <c r="H13" s="44">
        <v>10502.05</v>
      </c>
      <c r="I13" s="44">
        <v>10502.05</v>
      </c>
      <c r="J13" s="41">
        <f t="shared" si="2"/>
        <v>1697.9500000000007</v>
      </c>
      <c r="K13" s="41">
        <f t="shared" si="3"/>
        <v>5041.9500000000007</v>
      </c>
      <c r="L13" s="41">
        <f t="shared" si="4"/>
        <v>3344</v>
      </c>
      <c r="M13" s="47">
        <v>9209.1</v>
      </c>
      <c r="N13" s="41">
        <f t="shared" si="5"/>
        <v>1292.9499999999989</v>
      </c>
      <c r="O13" s="48">
        <f t="shared" si="6"/>
        <v>0.86082377049180325</v>
      </c>
    </row>
    <row r="14" spans="1:233" ht="21.75" customHeight="1" x14ac:dyDescent="0.25">
      <c r="A14" s="40" t="s">
        <v>58</v>
      </c>
      <c r="B14" s="41" t="s">
        <v>59</v>
      </c>
      <c r="C14" s="42">
        <v>29238</v>
      </c>
      <c r="D14" s="43">
        <v>-1887</v>
      </c>
      <c r="E14" s="44">
        <v>27351</v>
      </c>
      <c r="F14" s="44">
        <v>27351</v>
      </c>
      <c r="G14" s="46">
        <v>0</v>
      </c>
      <c r="H14" s="44">
        <v>15301.3</v>
      </c>
      <c r="I14" s="44">
        <v>15301.3</v>
      </c>
      <c r="J14" s="41">
        <f t="shared" si="2"/>
        <v>12049.7</v>
      </c>
      <c r="K14" s="41">
        <f t="shared" si="3"/>
        <v>12049.7</v>
      </c>
      <c r="L14" s="41">
        <f t="shared" si="4"/>
        <v>0</v>
      </c>
      <c r="M14" s="47">
        <v>13428.17</v>
      </c>
      <c r="N14" s="41">
        <f t="shared" si="5"/>
        <v>1873.1299999999992</v>
      </c>
      <c r="O14" s="48">
        <f t="shared" si="6"/>
        <v>0.5594420679317027</v>
      </c>
    </row>
    <row r="15" spans="1:233" ht="21.75" customHeight="1" x14ac:dyDescent="0.25">
      <c r="A15" s="40" t="s">
        <v>60</v>
      </c>
      <c r="B15" s="41" t="s">
        <v>61</v>
      </c>
      <c r="C15" s="42">
        <v>4015</v>
      </c>
      <c r="D15" s="43">
        <v>-181</v>
      </c>
      <c r="E15" s="44">
        <v>3834</v>
      </c>
      <c r="F15" s="44">
        <v>3834</v>
      </c>
      <c r="G15" s="46">
        <v>0</v>
      </c>
      <c r="H15" s="44">
        <v>2312.15</v>
      </c>
      <c r="I15" s="44">
        <v>2312.15</v>
      </c>
      <c r="J15" s="41">
        <f t="shared" si="2"/>
        <v>1521.85</v>
      </c>
      <c r="K15" s="41">
        <f t="shared" si="3"/>
        <v>1521.85</v>
      </c>
      <c r="L15" s="41">
        <f t="shared" si="4"/>
        <v>0</v>
      </c>
      <c r="M15" s="47">
        <v>1852.95</v>
      </c>
      <c r="N15" s="41">
        <f t="shared" si="5"/>
        <v>459.20000000000005</v>
      </c>
      <c r="O15" s="48">
        <f t="shared" si="6"/>
        <v>0.60306468440271255</v>
      </c>
    </row>
    <row r="16" spans="1:233" ht="21.75" customHeight="1" x14ac:dyDescent="0.25">
      <c r="A16" s="40" t="s">
        <v>62</v>
      </c>
      <c r="B16" s="41" t="s">
        <v>63</v>
      </c>
      <c r="C16" s="42">
        <v>0</v>
      </c>
      <c r="D16" s="43">
        <v>28776</v>
      </c>
      <c r="E16" s="44">
        <v>28776</v>
      </c>
      <c r="F16" s="44">
        <v>28776</v>
      </c>
      <c r="G16" s="46">
        <v>0</v>
      </c>
      <c r="H16" s="44">
        <v>21900</v>
      </c>
      <c r="I16" s="44">
        <v>24413.16</v>
      </c>
      <c r="J16" s="41">
        <f t="shared" si="2"/>
        <v>4362.84</v>
      </c>
      <c r="K16" s="41">
        <f t="shared" si="3"/>
        <v>4362.84</v>
      </c>
      <c r="L16" s="41">
        <f t="shared" si="4"/>
        <v>0</v>
      </c>
      <c r="M16" s="47">
        <v>2414.14</v>
      </c>
      <c r="N16" s="41">
        <f t="shared" si="5"/>
        <v>21999.02</v>
      </c>
      <c r="O16" s="48">
        <f t="shared" si="6"/>
        <v>0.8483861551292744</v>
      </c>
    </row>
    <row r="17" spans="1:233" ht="21.75" customHeight="1" x14ac:dyDescent="0.25">
      <c r="A17" s="40" t="s">
        <v>64</v>
      </c>
      <c r="B17" s="41" t="s">
        <v>52</v>
      </c>
      <c r="C17" s="42">
        <v>0</v>
      </c>
      <c r="D17" s="43">
        <v>467</v>
      </c>
      <c r="E17" s="44">
        <v>467</v>
      </c>
      <c r="F17" s="44">
        <v>467</v>
      </c>
      <c r="G17" s="46">
        <v>0</v>
      </c>
      <c r="H17" s="44">
        <v>466.67</v>
      </c>
      <c r="I17" s="44">
        <v>466.67</v>
      </c>
      <c r="J17" s="41">
        <f t="shared" si="2"/>
        <v>0.32999999999998408</v>
      </c>
      <c r="K17" s="41">
        <f t="shared" si="3"/>
        <v>0.32999999999998408</v>
      </c>
      <c r="L17" s="41">
        <f t="shared" si="4"/>
        <v>0</v>
      </c>
      <c r="M17" s="47">
        <v>374.5</v>
      </c>
      <c r="N17" s="41">
        <f t="shared" si="5"/>
        <v>92.170000000000016</v>
      </c>
      <c r="O17" s="48">
        <f t="shared" si="6"/>
        <v>0.99929336188436835</v>
      </c>
    </row>
    <row r="18" spans="1:233" ht="21.75" customHeight="1" x14ac:dyDescent="0.25">
      <c r="A18" s="40" t="s">
        <v>65</v>
      </c>
      <c r="B18" s="41" t="s">
        <v>10</v>
      </c>
      <c r="C18" s="42">
        <v>0</v>
      </c>
      <c r="D18" s="43">
        <f>(444+789)</f>
        <v>1233</v>
      </c>
      <c r="E18" s="44">
        <v>1233</v>
      </c>
      <c r="F18" s="44">
        <v>1233</v>
      </c>
      <c r="G18" s="46">
        <v>0</v>
      </c>
      <c r="H18" s="44">
        <v>1231.3699999999999</v>
      </c>
      <c r="I18" s="44">
        <v>1231.3699999999999</v>
      </c>
      <c r="J18" s="41">
        <f t="shared" si="2"/>
        <v>1.6300000000001091</v>
      </c>
      <c r="K18" s="41">
        <f t="shared" si="3"/>
        <v>1.6300000000001091</v>
      </c>
      <c r="L18" s="41">
        <f t="shared" si="4"/>
        <v>0</v>
      </c>
      <c r="M18" s="47">
        <v>410.92</v>
      </c>
      <c r="N18" s="41">
        <f t="shared" si="5"/>
        <v>820.44999999999982</v>
      </c>
      <c r="O18" s="48">
        <f t="shared" si="6"/>
        <v>0.99867802108678017</v>
      </c>
    </row>
    <row r="19" spans="1:233" ht="21.75" customHeight="1" x14ac:dyDescent="0.25">
      <c r="A19" s="40" t="s">
        <v>66</v>
      </c>
      <c r="B19" s="41" t="s">
        <v>67</v>
      </c>
      <c r="C19" s="42">
        <v>0</v>
      </c>
      <c r="D19" s="43">
        <v>82342</v>
      </c>
      <c r="E19" s="44">
        <v>82342</v>
      </c>
      <c r="F19" s="44">
        <v>82342</v>
      </c>
      <c r="G19" s="46">
        <v>0</v>
      </c>
      <c r="H19" s="44">
        <v>67273.929999999993</v>
      </c>
      <c r="I19" s="44">
        <v>80487.27</v>
      </c>
      <c r="J19" s="41">
        <f t="shared" si="2"/>
        <v>1854.7299999999959</v>
      </c>
      <c r="K19" s="41">
        <f>SUM(E19-I19)</f>
        <v>1854.7299999999959</v>
      </c>
      <c r="L19" s="41">
        <f t="shared" si="4"/>
        <v>0</v>
      </c>
      <c r="M19" s="47">
        <v>44909.87</v>
      </c>
      <c r="N19" s="41">
        <f t="shared" si="5"/>
        <v>35577.4</v>
      </c>
      <c r="O19" s="48">
        <f t="shared" si="6"/>
        <v>0.97747528600228317</v>
      </c>
    </row>
    <row r="20" spans="1:233" ht="21.75" customHeight="1" x14ac:dyDescent="0.25">
      <c r="A20" s="119" t="s">
        <v>19</v>
      </c>
      <c r="B20" s="120"/>
      <c r="C20" s="38">
        <f t="shared" ref="C20:N20" si="7">SUM(C21:C59)</f>
        <v>387250</v>
      </c>
      <c r="D20" s="39">
        <f t="shared" si="7"/>
        <v>-95849</v>
      </c>
      <c r="E20" s="39">
        <f>SUM(E21:E59)</f>
        <v>291401</v>
      </c>
      <c r="F20" s="39">
        <f t="shared" si="7"/>
        <v>291401</v>
      </c>
      <c r="G20" s="39">
        <f t="shared" si="7"/>
        <v>58628</v>
      </c>
      <c r="H20" s="39">
        <f t="shared" si="7"/>
        <v>213913.54999999996</v>
      </c>
      <c r="I20" s="39">
        <f t="shared" si="7"/>
        <v>275531.40000000002</v>
      </c>
      <c r="J20" s="39">
        <f t="shared" si="7"/>
        <v>74497.60000000002</v>
      </c>
      <c r="K20" s="39">
        <f t="shared" si="7"/>
        <v>15869.6</v>
      </c>
      <c r="L20" s="41">
        <f t="shared" si="4"/>
        <v>0</v>
      </c>
      <c r="M20" s="49">
        <f t="shared" si="7"/>
        <v>82297.509999999995</v>
      </c>
      <c r="N20" s="39">
        <f t="shared" si="7"/>
        <v>176410.11000000004</v>
      </c>
      <c r="O20" s="35">
        <f t="shared" si="6"/>
        <v>0.94554033788490777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</row>
    <row r="21" spans="1:233" ht="21.75" customHeight="1" x14ac:dyDescent="0.25">
      <c r="A21" s="40" t="s">
        <v>68</v>
      </c>
      <c r="B21" s="41" t="s">
        <v>69</v>
      </c>
      <c r="C21" s="42">
        <v>120000</v>
      </c>
      <c r="D21" s="44">
        <v>-15168</v>
      </c>
      <c r="E21" s="44">
        <v>104832</v>
      </c>
      <c r="F21" s="44">
        <v>104832</v>
      </c>
      <c r="G21" s="44">
        <v>48730.5</v>
      </c>
      <c r="H21" s="44">
        <v>56101.5</v>
      </c>
      <c r="I21" s="44">
        <v>104832</v>
      </c>
      <c r="J21" s="41">
        <f>SUM(F21+G21-I21)</f>
        <v>48730.5</v>
      </c>
      <c r="K21" s="41">
        <f>SUM(E21-I21)</f>
        <v>0</v>
      </c>
      <c r="L21" s="41">
        <f t="shared" si="4"/>
        <v>0</v>
      </c>
      <c r="M21" s="51">
        <v>0</v>
      </c>
      <c r="N21" s="41">
        <f t="shared" si="5"/>
        <v>104832</v>
      </c>
      <c r="O21" s="48">
        <f t="shared" si="6"/>
        <v>1</v>
      </c>
    </row>
    <row r="22" spans="1:233" ht="21.75" customHeight="1" x14ac:dyDescent="0.25">
      <c r="A22" s="40" t="s">
        <v>70</v>
      </c>
      <c r="B22" s="41" t="s">
        <v>71</v>
      </c>
      <c r="C22" s="42">
        <v>3500</v>
      </c>
      <c r="D22" s="44">
        <v>-3184</v>
      </c>
      <c r="E22" s="44">
        <v>316</v>
      </c>
      <c r="F22" s="44">
        <v>316</v>
      </c>
      <c r="G22" s="46">
        <v>0</v>
      </c>
      <c r="H22" s="66">
        <v>0</v>
      </c>
      <c r="I22" s="44">
        <v>0</v>
      </c>
      <c r="J22" s="41">
        <f t="shared" ref="J22:J94" si="8">SUM(F22-I22)</f>
        <v>316</v>
      </c>
      <c r="K22" s="41">
        <f t="shared" ref="K22:K59" si="9">SUM(E22-I22)</f>
        <v>316</v>
      </c>
      <c r="L22" s="41">
        <f t="shared" si="4"/>
        <v>0</v>
      </c>
      <c r="M22" s="51">
        <v>0</v>
      </c>
      <c r="N22" s="41">
        <f t="shared" si="5"/>
        <v>0</v>
      </c>
      <c r="O22" s="48">
        <v>0</v>
      </c>
    </row>
    <row r="23" spans="1:233" ht="21.75" customHeight="1" x14ac:dyDescent="0.25">
      <c r="A23" s="40" t="s">
        <v>72</v>
      </c>
      <c r="B23" s="41" t="s">
        <v>73</v>
      </c>
      <c r="C23" s="42">
        <v>4000</v>
      </c>
      <c r="D23" s="44">
        <v>-1688</v>
      </c>
      <c r="E23" s="44">
        <v>2312</v>
      </c>
      <c r="F23" s="44">
        <v>2312</v>
      </c>
      <c r="G23" s="46">
        <v>0</v>
      </c>
      <c r="H23" s="44">
        <v>2311.1999999999998</v>
      </c>
      <c r="I23" s="44">
        <v>2311.1999999999998</v>
      </c>
      <c r="J23" s="41">
        <f t="shared" si="8"/>
        <v>0.8000000000001819</v>
      </c>
      <c r="K23" s="41">
        <f t="shared" si="9"/>
        <v>0.8000000000001819</v>
      </c>
      <c r="L23" s="41">
        <f t="shared" si="4"/>
        <v>0</v>
      </c>
      <c r="M23" s="47">
        <v>770.4</v>
      </c>
      <c r="N23" s="41">
        <f t="shared" si="5"/>
        <v>1540.7999999999997</v>
      </c>
      <c r="O23" s="48">
        <f t="shared" si="6"/>
        <v>0.99965397923875421</v>
      </c>
    </row>
    <row r="24" spans="1:233" ht="21.75" customHeight="1" x14ac:dyDescent="0.25">
      <c r="A24" s="40" t="s">
        <v>74</v>
      </c>
      <c r="B24" s="41" t="s">
        <v>75</v>
      </c>
      <c r="C24" s="42">
        <v>3000</v>
      </c>
      <c r="D24" s="44">
        <v>-3000</v>
      </c>
      <c r="E24" s="44">
        <v>0</v>
      </c>
      <c r="F24" s="44">
        <v>0</v>
      </c>
      <c r="G24" s="46">
        <v>0</v>
      </c>
      <c r="H24" s="66">
        <v>0</v>
      </c>
      <c r="I24" s="44">
        <v>0</v>
      </c>
      <c r="J24" s="41">
        <f t="shared" si="8"/>
        <v>0</v>
      </c>
      <c r="K24" s="41">
        <f t="shared" si="9"/>
        <v>0</v>
      </c>
      <c r="L24" s="41">
        <f t="shared" si="4"/>
        <v>0</v>
      </c>
      <c r="M24" s="51">
        <v>0</v>
      </c>
      <c r="N24" s="41">
        <f t="shared" si="5"/>
        <v>0</v>
      </c>
      <c r="O24" s="48">
        <v>0</v>
      </c>
    </row>
    <row r="25" spans="1:233" ht="21.75" customHeight="1" x14ac:dyDescent="0.25">
      <c r="A25" s="40" t="s">
        <v>76</v>
      </c>
      <c r="B25" s="41" t="s">
        <v>77</v>
      </c>
      <c r="C25" s="42">
        <v>3000</v>
      </c>
      <c r="D25" s="44">
        <v>-2845</v>
      </c>
      <c r="E25" s="44">
        <v>155</v>
      </c>
      <c r="F25" s="44">
        <v>155</v>
      </c>
      <c r="G25" s="46">
        <v>0</v>
      </c>
      <c r="H25" s="44">
        <v>155</v>
      </c>
      <c r="I25" s="44">
        <v>155</v>
      </c>
      <c r="J25" s="41">
        <f t="shared" si="8"/>
        <v>0</v>
      </c>
      <c r="K25" s="41">
        <f t="shared" si="9"/>
        <v>0</v>
      </c>
      <c r="L25" s="41">
        <f t="shared" si="4"/>
        <v>0</v>
      </c>
      <c r="M25" s="51">
        <v>0</v>
      </c>
      <c r="N25" s="41">
        <f t="shared" si="5"/>
        <v>155</v>
      </c>
      <c r="O25" s="48">
        <f t="shared" si="6"/>
        <v>1</v>
      </c>
    </row>
    <row r="26" spans="1:233" ht="21.75" customHeight="1" x14ac:dyDescent="0.25">
      <c r="A26" s="40" t="s">
        <v>78</v>
      </c>
      <c r="B26" s="41" t="s">
        <v>79</v>
      </c>
      <c r="C26" s="42">
        <v>2000</v>
      </c>
      <c r="D26" s="44">
        <v>-1856</v>
      </c>
      <c r="E26" s="44">
        <v>144</v>
      </c>
      <c r="F26" s="44">
        <v>144</v>
      </c>
      <c r="G26" s="46">
        <v>0</v>
      </c>
      <c r="H26" s="44">
        <v>95.2</v>
      </c>
      <c r="I26" s="44">
        <v>95.2</v>
      </c>
      <c r="J26" s="41">
        <f t="shared" si="8"/>
        <v>48.8</v>
      </c>
      <c r="K26" s="41">
        <f t="shared" si="9"/>
        <v>48.8</v>
      </c>
      <c r="L26" s="41">
        <f t="shared" si="4"/>
        <v>0</v>
      </c>
      <c r="M26" s="47">
        <v>83.3</v>
      </c>
      <c r="N26" s="41">
        <f t="shared" si="5"/>
        <v>11.900000000000006</v>
      </c>
      <c r="O26" s="48">
        <f t="shared" si="6"/>
        <v>0.66111111111111109</v>
      </c>
    </row>
    <row r="27" spans="1:233" ht="21.75" customHeight="1" x14ac:dyDescent="0.25">
      <c r="A27" s="40" t="s">
        <v>80</v>
      </c>
      <c r="B27" s="41" t="s">
        <v>81</v>
      </c>
      <c r="C27" s="42">
        <v>1000</v>
      </c>
      <c r="D27" s="44">
        <v>-1000</v>
      </c>
      <c r="E27" s="44">
        <v>0</v>
      </c>
      <c r="F27" s="44">
        <v>0</v>
      </c>
      <c r="G27" s="46">
        <v>0</v>
      </c>
      <c r="H27" s="66">
        <v>0</v>
      </c>
      <c r="I27" s="44">
        <v>0</v>
      </c>
      <c r="J27" s="41">
        <f t="shared" si="8"/>
        <v>0</v>
      </c>
      <c r="K27" s="41">
        <f t="shared" si="9"/>
        <v>0</v>
      </c>
      <c r="L27" s="41">
        <f t="shared" si="4"/>
        <v>0</v>
      </c>
      <c r="M27" s="51">
        <v>0</v>
      </c>
      <c r="N27" s="41">
        <f t="shared" si="5"/>
        <v>0</v>
      </c>
      <c r="O27" s="48">
        <v>0</v>
      </c>
    </row>
    <row r="28" spans="1:233" ht="21.75" customHeight="1" x14ac:dyDescent="0.25">
      <c r="A28" s="40" t="s">
        <v>82</v>
      </c>
      <c r="B28" s="41" t="s">
        <v>83</v>
      </c>
      <c r="C28" s="42">
        <v>500</v>
      </c>
      <c r="D28" s="44">
        <v>-450</v>
      </c>
      <c r="E28" s="44">
        <v>50</v>
      </c>
      <c r="F28" s="44">
        <v>50</v>
      </c>
      <c r="G28" s="46">
        <v>0</v>
      </c>
      <c r="H28" s="44">
        <v>50</v>
      </c>
      <c r="I28" s="44">
        <v>50</v>
      </c>
      <c r="J28" s="41">
        <f t="shared" si="8"/>
        <v>0</v>
      </c>
      <c r="K28" s="41">
        <f t="shared" si="9"/>
        <v>0</v>
      </c>
      <c r="L28" s="41">
        <f t="shared" si="4"/>
        <v>0</v>
      </c>
      <c r="M28" s="47">
        <v>50</v>
      </c>
      <c r="N28" s="41">
        <f t="shared" si="5"/>
        <v>0</v>
      </c>
      <c r="O28" s="48">
        <f t="shared" si="6"/>
        <v>1</v>
      </c>
    </row>
    <row r="29" spans="1:233" ht="21.75" customHeight="1" x14ac:dyDescent="0.25">
      <c r="A29" s="40" t="s">
        <v>84</v>
      </c>
      <c r="B29" s="41" t="s">
        <v>85</v>
      </c>
      <c r="C29" s="42">
        <v>28500</v>
      </c>
      <c r="D29" s="44">
        <v>-13879</v>
      </c>
      <c r="E29" s="44">
        <v>14621</v>
      </c>
      <c r="F29" s="44">
        <v>14621</v>
      </c>
      <c r="G29" s="46">
        <v>0</v>
      </c>
      <c r="H29" s="44">
        <v>12027.95</v>
      </c>
      <c r="I29" s="44">
        <v>12027.95</v>
      </c>
      <c r="J29" s="41">
        <f t="shared" si="8"/>
        <v>2593.0499999999993</v>
      </c>
      <c r="K29" s="41">
        <f t="shared" si="9"/>
        <v>2593.0499999999993</v>
      </c>
      <c r="L29" s="41">
        <f t="shared" si="4"/>
        <v>0</v>
      </c>
      <c r="M29" s="47">
        <v>9128.7199999999993</v>
      </c>
      <c r="N29" s="41">
        <f t="shared" si="5"/>
        <v>2899.2300000000014</v>
      </c>
      <c r="O29" s="48">
        <f t="shared" si="6"/>
        <v>0.82264892962177694</v>
      </c>
    </row>
    <row r="30" spans="1:233" ht="21.75" customHeight="1" x14ac:dyDescent="0.25">
      <c r="A30" s="40" t="s">
        <v>86</v>
      </c>
      <c r="B30" s="41" t="s">
        <v>87</v>
      </c>
      <c r="C30" s="42">
        <v>15000</v>
      </c>
      <c r="D30" s="44">
        <v>1886</v>
      </c>
      <c r="E30" s="44">
        <v>16886</v>
      </c>
      <c r="F30" s="44">
        <v>16886</v>
      </c>
      <c r="G30" s="46">
        <v>0</v>
      </c>
      <c r="H30" s="44">
        <v>13516.25</v>
      </c>
      <c r="I30" s="44">
        <v>13516.25</v>
      </c>
      <c r="J30" s="41">
        <f t="shared" si="8"/>
        <v>3369.75</v>
      </c>
      <c r="K30" s="41">
        <f t="shared" si="9"/>
        <v>3369.75</v>
      </c>
      <c r="L30" s="41">
        <f t="shared" si="4"/>
        <v>0</v>
      </c>
      <c r="M30" s="47">
        <v>11874.54</v>
      </c>
      <c r="N30" s="41">
        <f t="shared" si="5"/>
        <v>1641.7099999999991</v>
      </c>
      <c r="O30" s="48">
        <f t="shared" si="6"/>
        <v>0.80044119388842827</v>
      </c>
    </row>
    <row r="31" spans="1:233" ht="21.75" customHeight="1" x14ac:dyDescent="0.25">
      <c r="A31" s="40" t="s">
        <v>88</v>
      </c>
      <c r="B31" s="41" t="s">
        <v>89</v>
      </c>
      <c r="C31" s="42">
        <v>25000</v>
      </c>
      <c r="D31" s="44">
        <v>-23907</v>
      </c>
      <c r="E31" s="44">
        <v>1093</v>
      </c>
      <c r="F31" s="44">
        <v>1093</v>
      </c>
      <c r="G31" s="46">
        <v>0</v>
      </c>
      <c r="H31" s="44">
        <v>1092.5999999999999</v>
      </c>
      <c r="I31" s="44">
        <v>1092.5999999999999</v>
      </c>
      <c r="J31" s="41">
        <f t="shared" si="8"/>
        <v>0.40000000000009095</v>
      </c>
      <c r="K31" s="41">
        <f t="shared" si="9"/>
        <v>0.40000000000009095</v>
      </c>
      <c r="L31" s="41">
        <f t="shared" si="4"/>
        <v>0</v>
      </c>
      <c r="M31" s="47">
        <v>644.6</v>
      </c>
      <c r="N31" s="41">
        <f t="shared" si="5"/>
        <v>447.99999999999989</v>
      </c>
      <c r="O31" s="48">
        <f t="shared" si="6"/>
        <v>0.9996340347666971</v>
      </c>
    </row>
    <row r="32" spans="1:233" ht="21.75" customHeight="1" x14ac:dyDescent="0.25">
      <c r="A32" s="40" t="s">
        <v>90</v>
      </c>
      <c r="B32" s="41" t="s">
        <v>91</v>
      </c>
      <c r="C32" s="42">
        <v>10000</v>
      </c>
      <c r="D32" s="44">
        <v>-8074</v>
      </c>
      <c r="E32" s="44">
        <v>1926</v>
      </c>
      <c r="F32" s="44">
        <v>1926</v>
      </c>
      <c r="G32" s="46">
        <v>0</v>
      </c>
      <c r="H32" s="44">
        <v>1926</v>
      </c>
      <c r="I32" s="44">
        <v>1926</v>
      </c>
      <c r="J32" s="41">
        <f t="shared" si="8"/>
        <v>0</v>
      </c>
      <c r="K32" s="41">
        <f t="shared" si="9"/>
        <v>0</v>
      </c>
      <c r="L32" s="41">
        <f t="shared" si="4"/>
        <v>0</v>
      </c>
      <c r="M32" s="47">
        <v>963</v>
      </c>
      <c r="N32" s="41">
        <f t="shared" si="5"/>
        <v>963</v>
      </c>
      <c r="O32" s="48">
        <f t="shared" si="6"/>
        <v>1</v>
      </c>
    </row>
    <row r="33" spans="1:15" ht="21.75" customHeight="1" x14ac:dyDescent="0.25">
      <c r="A33" s="40" t="s">
        <v>92</v>
      </c>
      <c r="B33" s="41" t="s">
        <v>93</v>
      </c>
      <c r="C33" s="42">
        <v>10000</v>
      </c>
      <c r="D33" s="44">
        <v>-9395</v>
      </c>
      <c r="E33" s="44">
        <v>605</v>
      </c>
      <c r="F33" s="44">
        <v>605</v>
      </c>
      <c r="G33" s="46">
        <v>0</v>
      </c>
      <c r="H33" s="44">
        <v>603.85</v>
      </c>
      <c r="I33" s="44">
        <v>604.04999999999995</v>
      </c>
      <c r="J33" s="41">
        <f t="shared" si="8"/>
        <v>0.95000000000004547</v>
      </c>
      <c r="K33" s="41">
        <f t="shared" si="9"/>
        <v>0.95000000000004547</v>
      </c>
      <c r="L33" s="41">
        <f t="shared" si="4"/>
        <v>0</v>
      </c>
      <c r="M33" s="47">
        <v>528.95000000000005</v>
      </c>
      <c r="N33" s="41">
        <f t="shared" si="5"/>
        <v>75.099999999999909</v>
      </c>
      <c r="O33" s="48">
        <f t="shared" si="6"/>
        <v>0.99842975206611562</v>
      </c>
    </row>
    <row r="34" spans="1:15" ht="21.75" customHeight="1" x14ac:dyDescent="0.25">
      <c r="A34" s="40" t="s">
        <v>94</v>
      </c>
      <c r="B34" s="41" t="s">
        <v>95</v>
      </c>
      <c r="C34" s="42"/>
      <c r="D34" s="44">
        <v>140</v>
      </c>
      <c r="E34" s="44">
        <v>140</v>
      </c>
      <c r="F34" s="44">
        <v>140</v>
      </c>
      <c r="G34" s="46"/>
      <c r="H34" s="44">
        <v>139.1</v>
      </c>
      <c r="I34" s="44">
        <v>139.1</v>
      </c>
      <c r="J34" s="41">
        <v>0.9</v>
      </c>
      <c r="K34" s="41">
        <f t="shared" si="9"/>
        <v>0.90000000000000568</v>
      </c>
      <c r="L34" s="41">
        <f t="shared" si="4"/>
        <v>0</v>
      </c>
      <c r="M34" s="47">
        <v>139.1</v>
      </c>
      <c r="N34" s="41"/>
      <c r="O34" s="48">
        <f t="shared" si="6"/>
        <v>0.99357142857142855</v>
      </c>
    </row>
    <row r="35" spans="1:15" ht="21.75" customHeight="1" x14ac:dyDescent="0.25">
      <c r="A35" s="40" t="s">
        <v>96</v>
      </c>
      <c r="B35" s="41" t="s">
        <v>97</v>
      </c>
      <c r="C35" s="42">
        <v>5000</v>
      </c>
      <c r="D35" s="44">
        <v>12780</v>
      </c>
      <c r="E35" s="44">
        <v>17780</v>
      </c>
      <c r="F35" s="44">
        <v>17780</v>
      </c>
      <c r="G35" s="46">
        <v>0</v>
      </c>
      <c r="H35" s="44">
        <v>11088.14</v>
      </c>
      <c r="I35" s="44">
        <v>11088.75</v>
      </c>
      <c r="J35" s="41">
        <f t="shared" si="8"/>
        <v>6691.25</v>
      </c>
      <c r="K35" s="41">
        <f t="shared" si="9"/>
        <v>6691.25</v>
      </c>
      <c r="L35" s="41">
        <f t="shared" si="4"/>
        <v>0</v>
      </c>
      <c r="M35" s="47">
        <v>4602.07</v>
      </c>
      <c r="N35" s="41">
        <f t="shared" si="5"/>
        <v>6486.68</v>
      </c>
      <c r="O35" s="48">
        <f t="shared" si="6"/>
        <v>0.62366422947131606</v>
      </c>
    </row>
    <row r="36" spans="1:15" ht="21.75" customHeight="1" x14ac:dyDescent="0.25">
      <c r="A36" s="40" t="s">
        <v>98</v>
      </c>
      <c r="B36" s="41" t="s">
        <v>99</v>
      </c>
      <c r="C36" s="42">
        <v>12250</v>
      </c>
      <c r="D36" s="44">
        <v>-9515</v>
      </c>
      <c r="E36" s="44">
        <v>2735</v>
      </c>
      <c r="F36" s="44">
        <v>2735</v>
      </c>
      <c r="G36" s="46">
        <v>0</v>
      </c>
      <c r="H36" s="44">
        <v>2623</v>
      </c>
      <c r="I36" s="44">
        <v>2635</v>
      </c>
      <c r="J36" s="41">
        <f t="shared" si="8"/>
        <v>100</v>
      </c>
      <c r="K36" s="41">
        <f t="shared" si="9"/>
        <v>100</v>
      </c>
      <c r="L36" s="41">
        <f t="shared" si="4"/>
        <v>0</v>
      </c>
      <c r="M36" s="47">
        <v>2610</v>
      </c>
      <c r="N36" s="41">
        <f t="shared" si="5"/>
        <v>25</v>
      </c>
      <c r="O36" s="48">
        <f t="shared" si="6"/>
        <v>0.96343692870201092</v>
      </c>
    </row>
    <row r="37" spans="1:15" ht="21.75" customHeight="1" x14ac:dyDescent="0.25">
      <c r="A37" s="40" t="s">
        <v>100</v>
      </c>
      <c r="B37" s="41" t="s">
        <v>101</v>
      </c>
      <c r="C37" s="42">
        <v>35000</v>
      </c>
      <c r="D37" s="44">
        <v>-35000</v>
      </c>
      <c r="E37" s="44">
        <v>0</v>
      </c>
      <c r="F37" s="44">
        <v>0</v>
      </c>
      <c r="G37" s="46">
        <v>0</v>
      </c>
      <c r="H37" s="44">
        <v>0</v>
      </c>
      <c r="I37" s="44">
        <v>0</v>
      </c>
      <c r="J37" s="41">
        <f t="shared" si="8"/>
        <v>0</v>
      </c>
      <c r="K37" s="41">
        <f t="shared" si="9"/>
        <v>0</v>
      </c>
      <c r="L37" s="41">
        <f t="shared" si="4"/>
        <v>0</v>
      </c>
      <c r="M37" s="47">
        <v>0</v>
      </c>
      <c r="N37" s="41">
        <f t="shared" si="5"/>
        <v>0</v>
      </c>
      <c r="O37" s="48">
        <v>0</v>
      </c>
    </row>
    <row r="38" spans="1:15" ht="21.75" customHeight="1" x14ac:dyDescent="0.25">
      <c r="A38" s="40" t="s">
        <v>102</v>
      </c>
      <c r="B38" s="41" t="s">
        <v>103</v>
      </c>
      <c r="C38" s="42">
        <v>11000</v>
      </c>
      <c r="D38" s="44">
        <v>-10295</v>
      </c>
      <c r="E38" s="44">
        <v>705</v>
      </c>
      <c r="F38" s="44">
        <v>705</v>
      </c>
      <c r="G38" s="46">
        <v>0</v>
      </c>
      <c r="H38" s="44">
        <v>577.54999999999995</v>
      </c>
      <c r="I38" s="44">
        <v>578.35</v>
      </c>
      <c r="J38" s="41">
        <f t="shared" si="8"/>
        <v>126.64999999999998</v>
      </c>
      <c r="K38" s="41">
        <f t="shared" si="9"/>
        <v>126.64999999999998</v>
      </c>
      <c r="L38" s="41">
        <f t="shared" si="4"/>
        <v>0</v>
      </c>
      <c r="M38" s="47">
        <v>521.4</v>
      </c>
      <c r="N38" s="41">
        <f t="shared" si="5"/>
        <v>56.950000000000045</v>
      </c>
      <c r="O38" s="48">
        <f t="shared" si="6"/>
        <v>0.82035460992907805</v>
      </c>
    </row>
    <row r="39" spans="1:15" ht="21.75" customHeight="1" x14ac:dyDescent="0.25">
      <c r="A39" s="40" t="s">
        <v>104</v>
      </c>
      <c r="B39" s="41" t="s">
        <v>105</v>
      </c>
      <c r="C39" s="42">
        <v>30000</v>
      </c>
      <c r="D39" s="44">
        <v>-26783</v>
      </c>
      <c r="E39" s="44">
        <v>3217</v>
      </c>
      <c r="F39" s="44">
        <v>3217</v>
      </c>
      <c r="G39" s="46">
        <v>0</v>
      </c>
      <c r="H39" s="44">
        <v>3216.3</v>
      </c>
      <c r="I39" s="44">
        <v>3217</v>
      </c>
      <c r="J39" s="41">
        <f t="shared" si="8"/>
        <v>0</v>
      </c>
      <c r="K39" s="41">
        <f t="shared" si="9"/>
        <v>0</v>
      </c>
      <c r="L39" s="41">
        <f t="shared" si="4"/>
        <v>0</v>
      </c>
      <c r="M39" s="47">
        <v>3216.3</v>
      </c>
      <c r="N39" s="41">
        <f t="shared" si="5"/>
        <v>0.6999999999998181</v>
      </c>
      <c r="O39" s="48">
        <f t="shared" si="6"/>
        <v>1</v>
      </c>
    </row>
    <row r="40" spans="1:15" ht="21.75" customHeight="1" x14ac:dyDescent="0.25">
      <c r="A40" s="40" t="s">
        <v>106</v>
      </c>
      <c r="B40" s="41" t="s">
        <v>107</v>
      </c>
      <c r="C40" s="42">
        <v>1500</v>
      </c>
      <c r="D40" s="44">
        <v>-1500</v>
      </c>
      <c r="E40" s="44">
        <v>0</v>
      </c>
      <c r="F40" s="44">
        <v>0</v>
      </c>
      <c r="G40" s="46">
        <v>0</v>
      </c>
      <c r="H40" s="66">
        <v>0</v>
      </c>
      <c r="I40" s="44">
        <v>0</v>
      </c>
      <c r="J40" s="41">
        <f t="shared" si="8"/>
        <v>0</v>
      </c>
      <c r="K40" s="41">
        <f t="shared" si="9"/>
        <v>0</v>
      </c>
      <c r="L40" s="41">
        <f t="shared" si="4"/>
        <v>0</v>
      </c>
      <c r="M40" s="51">
        <v>0</v>
      </c>
      <c r="N40" s="41">
        <f t="shared" si="5"/>
        <v>0</v>
      </c>
      <c r="O40" s="48">
        <v>0</v>
      </c>
    </row>
    <row r="41" spans="1:15" ht="21.75" customHeight="1" x14ac:dyDescent="0.25">
      <c r="A41" s="40" t="s">
        <v>108</v>
      </c>
      <c r="B41" s="41" t="s">
        <v>109</v>
      </c>
      <c r="C41" s="42">
        <v>1500</v>
      </c>
      <c r="D41" s="44">
        <v>-1156</v>
      </c>
      <c r="E41" s="44">
        <v>344</v>
      </c>
      <c r="F41" s="44">
        <v>344</v>
      </c>
      <c r="G41" s="46">
        <v>0</v>
      </c>
      <c r="H41" s="44">
        <v>256.13</v>
      </c>
      <c r="I41" s="44">
        <v>256.13</v>
      </c>
      <c r="J41" s="41">
        <f t="shared" si="8"/>
        <v>87.87</v>
      </c>
      <c r="K41" s="41">
        <f t="shared" si="9"/>
        <v>87.87</v>
      </c>
      <c r="L41" s="41">
        <f t="shared" si="4"/>
        <v>0</v>
      </c>
      <c r="M41" s="47">
        <v>236.63</v>
      </c>
      <c r="N41" s="41">
        <f t="shared" si="5"/>
        <v>19.5</v>
      </c>
      <c r="O41" s="48">
        <f t="shared" si="6"/>
        <v>0.74456395348837212</v>
      </c>
    </row>
    <row r="42" spans="1:15" ht="21.75" customHeight="1" x14ac:dyDescent="0.25">
      <c r="A42" s="40" t="s">
        <v>110</v>
      </c>
      <c r="B42" s="41" t="s">
        <v>111</v>
      </c>
      <c r="C42" s="42">
        <v>7000</v>
      </c>
      <c r="D42" s="44">
        <v>260</v>
      </c>
      <c r="E42" s="44">
        <v>7260</v>
      </c>
      <c r="F42" s="44">
        <v>7260</v>
      </c>
      <c r="G42" s="46">
        <v>0</v>
      </c>
      <c r="H42" s="44">
        <v>4394.03</v>
      </c>
      <c r="I42" s="44">
        <v>7259.88</v>
      </c>
      <c r="J42" s="41">
        <f t="shared" si="8"/>
        <v>0.11999999999989086</v>
      </c>
      <c r="K42" s="41">
        <f t="shared" si="9"/>
        <v>0.11999999999989086</v>
      </c>
      <c r="L42" s="41">
        <f t="shared" si="4"/>
        <v>0</v>
      </c>
      <c r="M42" s="47">
        <v>1723.18</v>
      </c>
      <c r="N42" s="41">
        <f t="shared" si="5"/>
        <v>5536.7</v>
      </c>
      <c r="O42" s="48">
        <f t="shared" si="6"/>
        <v>0.99998347107438013</v>
      </c>
    </row>
    <row r="43" spans="1:15" ht="21.75" customHeight="1" x14ac:dyDescent="0.25">
      <c r="A43" s="40" t="s">
        <v>112</v>
      </c>
      <c r="B43" s="41" t="s">
        <v>113</v>
      </c>
      <c r="C43" s="42"/>
      <c r="D43" s="44">
        <v>7657</v>
      </c>
      <c r="E43" s="44">
        <v>7657</v>
      </c>
      <c r="F43" s="44">
        <v>7657</v>
      </c>
      <c r="G43" s="46"/>
      <c r="H43" s="44">
        <v>7033.23</v>
      </c>
      <c r="I43" s="44">
        <v>7033.23</v>
      </c>
      <c r="J43" s="41">
        <f t="shared" si="8"/>
        <v>623.77000000000044</v>
      </c>
      <c r="K43" s="41">
        <f t="shared" si="9"/>
        <v>623.77000000000044</v>
      </c>
      <c r="L43" s="41">
        <f t="shared" si="4"/>
        <v>0</v>
      </c>
      <c r="M43" s="47">
        <v>106.95</v>
      </c>
      <c r="N43" s="41"/>
      <c r="O43" s="48">
        <f t="shared" si="6"/>
        <v>0.91853598014888327</v>
      </c>
    </row>
    <row r="44" spans="1:15" ht="21.75" customHeight="1" x14ac:dyDescent="0.25">
      <c r="A44" s="40" t="s">
        <v>114</v>
      </c>
      <c r="B44" s="41" t="s">
        <v>115</v>
      </c>
      <c r="C44" s="42">
        <v>6000</v>
      </c>
      <c r="D44" s="44">
        <v>31740</v>
      </c>
      <c r="E44" s="44">
        <v>37740</v>
      </c>
      <c r="F44" s="44">
        <v>37740</v>
      </c>
      <c r="G44" s="46">
        <f>-G46</f>
        <v>0</v>
      </c>
      <c r="H44" s="44">
        <v>36710.78</v>
      </c>
      <c r="I44" s="44">
        <v>36711.31</v>
      </c>
      <c r="J44" s="41">
        <f t="shared" si="8"/>
        <v>1028.6900000000023</v>
      </c>
      <c r="K44" s="41">
        <f t="shared" si="9"/>
        <v>1028.6900000000023</v>
      </c>
      <c r="L44" s="41">
        <f t="shared" si="4"/>
        <v>0</v>
      </c>
      <c r="M44" s="47">
        <v>1552.13</v>
      </c>
      <c r="N44" s="41">
        <f t="shared" si="5"/>
        <v>35159.18</v>
      </c>
      <c r="O44" s="48">
        <f t="shared" si="6"/>
        <v>0.97274271330153672</v>
      </c>
    </row>
    <row r="45" spans="1:15" ht="21.75" customHeight="1" x14ac:dyDescent="0.25">
      <c r="A45" s="40" t="s">
        <v>116</v>
      </c>
      <c r="B45" s="41" t="s">
        <v>117</v>
      </c>
      <c r="C45" s="42"/>
      <c r="D45" s="44">
        <v>9898</v>
      </c>
      <c r="E45" s="44">
        <v>9898</v>
      </c>
      <c r="F45" s="44">
        <v>9898</v>
      </c>
      <c r="G45" s="46">
        <v>9897.5</v>
      </c>
      <c r="H45" s="44">
        <v>0</v>
      </c>
      <c r="I45" s="44">
        <v>9897.5</v>
      </c>
      <c r="J45" s="41">
        <v>9898</v>
      </c>
      <c r="K45" s="41">
        <f t="shared" si="9"/>
        <v>0.5</v>
      </c>
      <c r="L45" s="41">
        <f t="shared" si="4"/>
        <v>0</v>
      </c>
      <c r="M45" s="51">
        <v>0</v>
      </c>
      <c r="N45" s="41"/>
      <c r="O45" s="48">
        <f t="shared" si="6"/>
        <v>0.99994948474439282</v>
      </c>
    </row>
    <row r="46" spans="1:15" ht="21.75" customHeight="1" x14ac:dyDescent="0.25">
      <c r="A46" s="40" t="s">
        <v>118</v>
      </c>
      <c r="B46" s="41" t="s">
        <v>119</v>
      </c>
      <c r="C46" s="42">
        <v>36000</v>
      </c>
      <c r="D46" s="44">
        <v>-3000</v>
      </c>
      <c r="E46" s="44">
        <v>33000</v>
      </c>
      <c r="F46" s="44">
        <v>33000</v>
      </c>
      <c r="G46" s="46">
        <v>0</v>
      </c>
      <c r="H46" s="44">
        <v>33000</v>
      </c>
      <c r="I46" s="44">
        <v>33000</v>
      </c>
      <c r="J46" s="41">
        <f t="shared" si="8"/>
        <v>0</v>
      </c>
      <c r="K46" s="41">
        <f t="shared" si="9"/>
        <v>0</v>
      </c>
      <c r="L46" s="41">
        <f t="shared" si="4"/>
        <v>0</v>
      </c>
      <c r="M46" s="47">
        <v>21000</v>
      </c>
      <c r="N46" s="41">
        <f t="shared" si="5"/>
        <v>12000</v>
      </c>
      <c r="O46" s="48">
        <f t="shared" si="6"/>
        <v>1</v>
      </c>
    </row>
    <row r="47" spans="1:15" ht="21.75" customHeight="1" x14ac:dyDescent="0.25">
      <c r="A47" s="40" t="s">
        <v>120</v>
      </c>
      <c r="B47" s="41" t="s">
        <v>121</v>
      </c>
      <c r="C47" s="42">
        <v>3000</v>
      </c>
      <c r="D47" s="44">
        <v>-2441</v>
      </c>
      <c r="E47" s="44">
        <v>559</v>
      </c>
      <c r="F47" s="44">
        <v>559</v>
      </c>
      <c r="G47" s="46">
        <v>0</v>
      </c>
      <c r="H47" s="44">
        <v>359.15</v>
      </c>
      <c r="I47" s="44">
        <v>359.15</v>
      </c>
      <c r="J47" s="41">
        <f t="shared" si="8"/>
        <v>199.85000000000002</v>
      </c>
      <c r="K47" s="41">
        <f t="shared" si="9"/>
        <v>199.85000000000002</v>
      </c>
      <c r="L47" s="41">
        <f t="shared" si="4"/>
        <v>0</v>
      </c>
      <c r="M47" s="51">
        <v>0</v>
      </c>
      <c r="N47" s="41">
        <f t="shared" si="5"/>
        <v>359.15</v>
      </c>
      <c r="O47" s="48">
        <f t="shared" si="6"/>
        <v>0.64248658318425755</v>
      </c>
    </row>
    <row r="48" spans="1:15" ht="21.75" customHeight="1" x14ac:dyDescent="0.25">
      <c r="A48" s="40" t="s">
        <v>122</v>
      </c>
      <c r="B48" s="41" t="s">
        <v>123</v>
      </c>
      <c r="C48" s="42">
        <v>3000</v>
      </c>
      <c r="D48" s="44">
        <v>-2232</v>
      </c>
      <c r="E48" s="44">
        <v>768</v>
      </c>
      <c r="F48" s="44">
        <v>768</v>
      </c>
      <c r="G48" s="46">
        <v>0</v>
      </c>
      <c r="H48" s="44">
        <v>606.78</v>
      </c>
      <c r="I48" s="44">
        <v>713.78</v>
      </c>
      <c r="J48" s="41">
        <f t="shared" si="8"/>
        <v>54.220000000000027</v>
      </c>
      <c r="K48" s="41">
        <f t="shared" si="9"/>
        <v>54.220000000000027</v>
      </c>
      <c r="L48" s="41">
        <f t="shared" si="4"/>
        <v>0</v>
      </c>
      <c r="M48" s="47">
        <v>200.18</v>
      </c>
      <c r="N48" s="41">
        <f t="shared" si="5"/>
        <v>513.59999999999991</v>
      </c>
      <c r="O48" s="48">
        <f t="shared" si="6"/>
        <v>0.92940104166666659</v>
      </c>
    </row>
    <row r="49" spans="1:233" ht="21.75" customHeight="1" x14ac:dyDescent="0.25">
      <c r="A49" s="40" t="s">
        <v>124</v>
      </c>
      <c r="B49" s="41" t="s">
        <v>125</v>
      </c>
      <c r="C49" s="42">
        <v>2000</v>
      </c>
      <c r="D49" s="44">
        <v>-2000</v>
      </c>
      <c r="E49" s="44">
        <v>0</v>
      </c>
      <c r="F49" s="44">
        <v>0</v>
      </c>
      <c r="G49" s="46">
        <v>0</v>
      </c>
      <c r="H49" s="66">
        <v>0</v>
      </c>
      <c r="I49" s="44">
        <v>0</v>
      </c>
      <c r="J49" s="41">
        <f t="shared" si="8"/>
        <v>0</v>
      </c>
      <c r="K49" s="41">
        <f t="shared" si="9"/>
        <v>0</v>
      </c>
      <c r="L49" s="41">
        <f t="shared" si="4"/>
        <v>0</v>
      </c>
      <c r="M49" s="51">
        <v>0</v>
      </c>
      <c r="N49" s="41">
        <f t="shared" si="5"/>
        <v>0</v>
      </c>
      <c r="O49" s="48">
        <v>0</v>
      </c>
    </row>
    <row r="50" spans="1:233" ht="21.75" customHeight="1" x14ac:dyDescent="0.25">
      <c r="A50" s="40" t="s">
        <v>126</v>
      </c>
      <c r="B50" s="41" t="s">
        <v>127</v>
      </c>
      <c r="C50" s="42">
        <v>3000</v>
      </c>
      <c r="D50" s="44">
        <v>651</v>
      </c>
      <c r="E50" s="44">
        <v>3651</v>
      </c>
      <c r="F50" s="44">
        <v>3651</v>
      </c>
      <c r="G50" s="46">
        <v>0</v>
      </c>
      <c r="H50" s="44">
        <v>3172.52</v>
      </c>
      <c r="I50" s="44">
        <v>3172.57</v>
      </c>
      <c r="J50" s="41">
        <f t="shared" si="8"/>
        <v>478.42999999999984</v>
      </c>
      <c r="K50" s="41">
        <f t="shared" si="9"/>
        <v>478.42999999999984</v>
      </c>
      <c r="L50" s="41">
        <f t="shared" si="4"/>
        <v>0</v>
      </c>
      <c r="M50" s="47">
        <v>556.37</v>
      </c>
      <c r="N50" s="41">
        <f t="shared" si="5"/>
        <v>2616.2000000000003</v>
      </c>
      <c r="O50" s="48">
        <f t="shared" si="6"/>
        <v>0.86895918926321558</v>
      </c>
    </row>
    <row r="51" spans="1:233" ht="21.75" customHeight="1" x14ac:dyDescent="0.25">
      <c r="A51" s="40" t="s">
        <v>128</v>
      </c>
      <c r="B51" s="41" t="s">
        <v>129</v>
      </c>
      <c r="C51" s="42">
        <v>5500</v>
      </c>
      <c r="D51" s="44">
        <v>-3941</v>
      </c>
      <c r="E51" s="44">
        <v>1559</v>
      </c>
      <c r="F51" s="44">
        <v>1559</v>
      </c>
      <c r="G51" s="46">
        <v>0</v>
      </c>
      <c r="H51" s="44">
        <v>1412.85</v>
      </c>
      <c r="I51" s="44">
        <v>1412.85</v>
      </c>
      <c r="J51" s="41">
        <f t="shared" si="8"/>
        <v>146.15000000000009</v>
      </c>
      <c r="K51" s="41">
        <f t="shared" si="9"/>
        <v>146.15000000000009</v>
      </c>
      <c r="L51" s="41">
        <f t="shared" si="4"/>
        <v>0</v>
      </c>
      <c r="M51" s="47">
        <v>1412.85</v>
      </c>
      <c r="N51" s="41">
        <f t="shared" si="5"/>
        <v>0</v>
      </c>
      <c r="O51" s="48">
        <f t="shared" si="6"/>
        <v>0.90625400898011543</v>
      </c>
    </row>
    <row r="52" spans="1:233" ht="21.75" customHeight="1" x14ac:dyDescent="0.25">
      <c r="A52" s="40" t="s">
        <v>130</v>
      </c>
      <c r="B52" s="41" t="s">
        <v>131</v>
      </c>
      <c r="C52" s="42"/>
      <c r="D52" s="44">
        <v>10</v>
      </c>
      <c r="E52" s="44">
        <v>10</v>
      </c>
      <c r="F52" s="44">
        <v>10</v>
      </c>
      <c r="G52" s="46"/>
      <c r="H52" s="44">
        <v>10</v>
      </c>
      <c r="I52" s="44">
        <v>10</v>
      </c>
      <c r="J52" s="41">
        <f t="shared" si="8"/>
        <v>0</v>
      </c>
      <c r="K52" s="41">
        <f t="shared" si="9"/>
        <v>0</v>
      </c>
      <c r="L52" s="41">
        <f t="shared" si="4"/>
        <v>0</v>
      </c>
      <c r="M52" s="47">
        <v>10</v>
      </c>
      <c r="N52" s="41"/>
      <c r="O52" s="48">
        <f t="shared" si="6"/>
        <v>1</v>
      </c>
    </row>
    <row r="53" spans="1:233" ht="21.75" customHeight="1" x14ac:dyDescent="0.25">
      <c r="A53" s="40" t="s">
        <v>132</v>
      </c>
      <c r="B53" s="41" t="s">
        <v>133</v>
      </c>
      <c r="C53" s="42">
        <v>0</v>
      </c>
      <c r="D53" s="44">
        <v>2586</v>
      </c>
      <c r="E53" s="44">
        <v>2586</v>
      </c>
      <c r="F53" s="44">
        <v>2586</v>
      </c>
      <c r="G53" s="46">
        <v>0</v>
      </c>
      <c r="H53" s="44">
        <v>2584.37</v>
      </c>
      <c r="I53" s="44">
        <v>2585.29</v>
      </c>
      <c r="J53" s="41">
        <f t="shared" si="8"/>
        <v>0.71000000000003638</v>
      </c>
      <c r="K53" s="41">
        <f t="shared" si="9"/>
        <v>0.71000000000003638</v>
      </c>
      <c r="L53" s="41">
        <f t="shared" si="4"/>
        <v>0</v>
      </c>
      <c r="M53" s="47">
        <v>2584.37</v>
      </c>
      <c r="N53" s="41">
        <f t="shared" si="5"/>
        <v>0.92000000000007276</v>
      </c>
      <c r="O53" s="48">
        <f t="shared" si="6"/>
        <v>0.99972544470224278</v>
      </c>
    </row>
    <row r="54" spans="1:233" ht="21.75" customHeight="1" x14ac:dyDescent="0.25">
      <c r="A54" s="40" t="s">
        <v>134</v>
      </c>
      <c r="B54" s="41" t="s">
        <v>93</v>
      </c>
      <c r="C54" s="42">
        <v>0</v>
      </c>
      <c r="D54" s="44">
        <v>39</v>
      </c>
      <c r="E54" s="44">
        <v>39</v>
      </c>
      <c r="F54" s="44">
        <v>39</v>
      </c>
      <c r="G54" s="46">
        <v>0</v>
      </c>
      <c r="H54" s="44">
        <v>38.520000000000003</v>
      </c>
      <c r="I54" s="44">
        <v>39</v>
      </c>
      <c r="J54" s="41">
        <f t="shared" si="8"/>
        <v>0</v>
      </c>
      <c r="K54" s="41">
        <f t="shared" si="9"/>
        <v>0</v>
      </c>
      <c r="L54" s="41">
        <f t="shared" si="4"/>
        <v>0</v>
      </c>
      <c r="M54" s="47">
        <v>38.520000000000003</v>
      </c>
      <c r="N54" s="41">
        <f t="shared" si="5"/>
        <v>0.47999999999999687</v>
      </c>
      <c r="O54" s="48">
        <f t="shared" si="6"/>
        <v>1</v>
      </c>
    </row>
    <row r="55" spans="1:233" ht="21.75" customHeight="1" x14ac:dyDescent="0.25">
      <c r="A55" s="40" t="s">
        <v>135</v>
      </c>
      <c r="B55" s="41" t="s">
        <v>136</v>
      </c>
      <c r="C55" s="42">
        <v>0</v>
      </c>
      <c r="D55" s="44">
        <v>1069</v>
      </c>
      <c r="E55" s="44">
        <v>1069</v>
      </c>
      <c r="F55" s="44">
        <v>1069</v>
      </c>
      <c r="G55" s="46">
        <v>0</v>
      </c>
      <c r="H55" s="44">
        <v>1067.5999999999999</v>
      </c>
      <c r="I55" s="44">
        <v>1068.26</v>
      </c>
      <c r="J55" s="41">
        <f t="shared" si="8"/>
        <v>0.74000000000000909</v>
      </c>
      <c r="K55" s="41">
        <f t="shared" si="9"/>
        <v>0.74000000000000909</v>
      </c>
      <c r="L55" s="41">
        <f t="shared" si="4"/>
        <v>0</v>
      </c>
      <c r="M55" s="51">
        <v>0</v>
      </c>
      <c r="N55" s="41">
        <f t="shared" si="5"/>
        <v>1068.26</v>
      </c>
      <c r="O55" s="48">
        <f t="shared" si="6"/>
        <v>0.99930776426566881</v>
      </c>
    </row>
    <row r="56" spans="1:233" ht="21.75" customHeight="1" x14ac:dyDescent="0.25">
      <c r="A56" s="40" t="s">
        <v>137</v>
      </c>
      <c r="B56" s="41" t="s">
        <v>138</v>
      </c>
      <c r="C56" s="42">
        <v>0</v>
      </c>
      <c r="D56" s="44">
        <v>219</v>
      </c>
      <c r="E56" s="44">
        <v>219</v>
      </c>
      <c r="F56" s="44">
        <v>219</v>
      </c>
      <c r="G56" s="46">
        <v>0</v>
      </c>
      <c r="H56" s="44">
        <v>219</v>
      </c>
      <c r="I56" s="44">
        <v>219</v>
      </c>
      <c r="J56" s="41">
        <f t="shared" si="8"/>
        <v>0</v>
      </c>
      <c r="K56" s="41">
        <f t="shared" si="9"/>
        <v>0</v>
      </c>
      <c r="L56" s="41">
        <f t="shared" si="4"/>
        <v>0</v>
      </c>
      <c r="M56" s="47">
        <v>219</v>
      </c>
      <c r="N56" s="41">
        <f t="shared" si="5"/>
        <v>0</v>
      </c>
      <c r="O56" s="48">
        <f t="shared" si="6"/>
        <v>1</v>
      </c>
    </row>
    <row r="57" spans="1:233" ht="21.75" customHeight="1" x14ac:dyDescent="0.25">
      <c r="A57" s="40" t="s">
        <v>139</v>
      </c>
      <c r="B57" s="41" t="s">
        <v>140</v>
      </c>
      <c r="C57" s="42">
        <v>0</v>
      </c>
      <c r="D57" s="44">
        <v>215</v>
      </c>
      <c r="E57" s="44">
        <v>215</v>
      </c>
      <c r="F57" s="44">
        <v>215</v>
      </c>
      <c r="G57" s="46">
        <v>0</v>
      </c>
      <c r="H57" s="44">
        <v>215</v>
      </c>
      <c r="I57" s="44">
        <v>215</v>
      </c>
      <c r="J57" s="41">
        <f t="shared" si="8"/>
        <v>0</v>
      </c>
      <c r="K57" s="41">
        <f t="shared" si="9"/>
        <v>0</v>
      </c>
      <c r="L57" s="41">
        <f t="shared" si="4"/>
        <v>0</v>
      </c>
      <c r="M57" s="47">
        <v>215</v>
      </c>
      <c r="N57" s="41">
        <f t="shared" si="5"/>
        <v>0</v>
      </c>
      <c r="O57" s="48">
        <f t="shared" si="6"/>
        <v>1</v>
      </c>
    </row>
    <row r="58" spans="1:233" ht="21.75" customHeight="1" x14ac:dyDescent="0.25">
      <c r="A58" s="40" t="s">
        <v>141</v>
      </c>
      <c r="B58" s="41" t="s">
        <v>142</v>
      </c>
      <c r="C58" s="42">
        <v>0</v>
      </c>
      <c r="D58" s="44">
        <v>16741</v>
      </c>
      <c r="E58" s="44">
        <v>16741</v>
      </c>
      <c r="F58" s="44">
        <v>16741</v>
      </c>
      <c r="G58" s="46" t="s">
        <v>143</v>
      </c>
      <c r="H58" s="44">
        <v>16740.96</v>
      </c>
      <c r="I58" s="44">
        <v>16741</v>
      </c>
      <c r="J58" s="41">
        <f t="shared" si="8"/>
        <v>0</v>
      </c>
      <c r="K58" s="41">
        <f t="shared" si="9"/>
        <v>0</v>
      </c>
      <c r="L58" s="41">
        <f t="shared" si="4"/>
        <v>0</v>
      </c>
      <c r="M58" s="47">
        <v>16740.96</v>
      </c>
      <c r="N58" s="41">
        <f t="shared" si="5"/>
        <v>4.0000000000873115E-2</v>
      </c>
      <c r="O58" s="48">
        <f t="shared" si="6"/>
        <v>1</v>
      </c>
    </row>
    <row r="59" spans="1:233" s="53" customFormat="1" ht="22.5" customHeight="1" x14ac:dyDescent="0.25">
      <c r="A59" s="40" t="s">
        <v>144</v>
      </c>
      <c r="B59" s="41" t="s">
        <v>145</v>
      </c>
      <c r="C59" s="42">
        <v>0</v>
      </c>
      <c r="D59" s="44">
        <v>569</v>
      </c>
      <c r="E59" s="44">
        <v>569</v>
      </c>
      <c r="F59" s="44">
        <v>569</v>
      </c>
      <c r="G59" s="46">
        <v>0</v>
      </c>
      <c r="H59" s="44">
        <v>568.99</v>
      </c>
      <c r="I59" s="44">
        <v>569</v>
      </c>
      <c r="J59" s="41">
        <f t="shared" si="8"/>
        <v>0</v>
      </c>
      <c r="K59" s="41">
        <f t="shared" si="9"/>
        <v>0</v>
      </c>
      <c r="L59" s="41">
        <f t="shared" si="4"/>
        <v>0</v>
      </c>
      <c r="M59" s="47">
        <v>568.99</v>
      </c>
      <c r="N59" s="41">
        <f t="shared" si="5"/>
        <v>9.9999999999909051E-3</v>
      </c>
      <c r="O59" s="48">
        <f t="shared" si="6"/>
        <v>1</v>
      </c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</row>
    <row r="60" spans="1:233" s="53" customFormat="1" ht="22.5" customHeight="1" x14ac:dyDescent="0.25">
      <c r="A60" s="117" t="s">
        <v>146</v>
      </c>
      <c r="B60" s="118"/>
      <c r="C60" s="38">
        <f t="shared" ref="C60:I60" si="10">SUM(C61:C96)</f>
        <v>76122</v>
      </c>
      <c r="D60" s="39">
        <f t="shared" si="10"/>
        <v>-40467</v>
      </c>
      <c r="E60" s="31">
        <f t="shared" si="10"/>
        <v>35655</v>
      </c>
      <c r="F60" s="31">
        <f t="shared" si="10"/>
        <v>35655</v>
      </c>
      <c r="G60" s="54">
        <f t="shared" si="10"/>
        <v>0</v>
      </c>
      <c r="H60" s="54">
        <f t="shared" si="10"/>
        <v>29452.84</v>
      </c>
      <c r="I60" s="54">
        <f t="shared" si="10"/>
        <v>31892.21000000001</v>
      </c>
      <c r="J60" s="31">
        <f t="shared" si="8"/>
        <v>3762.78999999999</v>
      </c>
      <c r="K60" s="31">
        <f>SUM(K61:K96)</f>
        <v>3748.79</v>
      </c>
      <c r="L60" s="41">
        <f t="shared" si="4"/>
        <v>0</v>
      </c>
      <c r="M60" s="36">
        <f>SUM(M61:M96)</f>
        <v>9411.6099999999969</v>
      </c>
      <c r="N60" s="31">
        <f t="shared" si="5"/>
        <v>22480.600000000013</v>
      </c>
      <c r="O60" s="35">
        <f t="shared" si="6"/>
        <v>0.89446669471322426</v>
      </c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</row>
    <row r="61" spans="1:233" s="53" customFormat="1" ht="22.5" customHeight="1" x14ac:dyDescent="0.25">
      <c r="A61" s="40" t="s">
        <v>147</v>
      </c>
      <c r="B61" s="41" t="s">
        <v>148</v>
      </c>
      <c r="C61" s="42">
        <v>7000</v>
      </c>
      <c r="D61" s="44">
        <v>-5736</v>
      </c>
      <c r="E61" s="44">
        <v>1264</v>
      </c>
      <c r="F61" s="44">
        <v>1264</v>
      </c>
      <c r="G61" s="46">
        <v>0</v>
      </c>
      <c r="H61" s="44">
        <v>1263.23</v>
      </c>
      <c r="I61" s="44">
        <v>1263.23</v>
      </c>
      <c r="J61" s="41">
        <f t="shared" si="8"/>
        <v>0.76999999999998181</v>
      </c>
      <c r="K61" s="41">
        <f>SUM(E61-I61)</f>
        <v>0.76999999999998181</v>
      </c>
      <c r="L61" s="41">
        <f t="shared" si="4"/>
        <v>0</v>
      </c>
      <c r="M61" s="47">
        <v>462.12</v>
      </c>
      <c r="N61" s="41">
        <f t="shared" si="5"/>
        <v>801.11</v>
      </c>
      <c r="O61" s="48">
        <f t="shared" si="6"/>
        <v>0.99939082278481017</v>
      </c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</row>
    <row r="62" spans="1:233" s="53" customFormat="1" ht="22.5" customHeight="1" x14ac:dyDescent="0.25">
      <c r="A62" s="40" t="s">
        <v>149</v>
      </c>
      <c r="B62" s="41" t="s">
        <v>150</v>
      </c>
      <c r="C62" s="42">
        <v>1186</v>
      </c>
      <c r="D62" s="44">
        <v>-61</v>
      </c>
      <c r="E62" s="44">
        <v>1125</v>
      </c>
      <c r="F62" s="44">
        <v>1125</v>
      </c>
      <c r="G62" s="46">
        <v>0</v>
      </c>
      <c r="H62" s="44">
        <v>1080.5</v>
      </c>
      <c r="I62" s="44">
        <v>1080.5</v>
      </c>
      <c r="J62" s="41">
        <f t="shared" si="8"/>
        <v>44.5</v>
      </c>
      <c r="K62" s="41">
        <f t="shared" ref="K62:K96" si="11">SUM(E62-I62)</f>
        <v>44.5</v>
      </c>
      <c r="L62" s="41">
        <f t="shared" si="4"/>
        <v>0</v>
      </c>
      <c r="M62" s="47">
        <v>265</v>
      </c>
      <c r="N62" s="41">
        <f t="shared" si="5"/>
        <v>815.5</v>
      </c>
      <c r="O62" s="48">
        <f t="shared" si="6"/>
        <v>0.96044444444444443</v>
      </c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</row>
    <row r="63" spans="1:233" s="53" customFormat="1" ht="22.5" customHeight="1" x14ac:dyDescent="0.25">
      <c r="A63" s="40">
        <v>211</v>
      </c>
      <c r="B63" s="41" t="s">
        <v>151</v>
      </c>
      <c r="C63" s="42"/>
      <c r="D63" s="44">
        <v>145</v>
      </c>
      <c r="E63" s="44">
        <v>145</v>
      </c>
      <c r="F63" s="44">
        <v>145</v>
      </c>
      <c r="G63" s="46"/>
      <c r="H63" s="44">
        <v>144.26</v>
      </c>
      <c r="I63" s="44">
        <v>144.26</v>
      </c>
      <c r="J63" s="41"/>
      <c r="K63" s="41">
        <f t="shared" si="11"/>
        <v>0.74000000000000909</v>
      </c>
      <c r="L63" s="41">
        <f t="shared" si="4"/>
        <v>0</v>
      </c>
      <c r="M63" s="51">
        <v>0</v>
      </c>
      <c r="N63" s="41"/>
      <c r="O63" s="48">
        <f t="shared" si="6"/>
        <v>0.99489655172413782</v>
      </c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</row>
    <row r="64" spans="1:233" s="53" customFormat="1" ht="22.5" customHeight="1" x14ac:dyDescent="0.25">
      <c r="A64" s="40">
        <v>213</v>
      </c>
      <c r="B64" s="41" t="s">
        <v>152</v>
      </c>
      <c r="C64" s="42"/>
      <c r="D64" s="44">
        <v>16</v>
      </c>
      <c r="E64" s="44">
        <v>16</v>
      </c>
      <c r="F64" s="44">
        <v>16</v>
      </c>
      <c r="G64" s="46"/>
      <c r="H64" s="44">
        <v>15.93</v>
      </c>
      <c r="I64" s="44">
        <v>15.93</v>
      </c>
      <c r="J64" s="41"/>
      <c r="K64" s="41">
        <f t="shared" si="11"/>
        <v>7.0000000000000284E-2</v>
      </c>
      <c r="L64" s="41">
        <f t="shared" si="4"/>
        <v>0</v>
      </c>
      <c r="M64" s="51">
        <v>0</v>
      </c>
      <c r="N64" s="41"/>
      <c r="O64" s="48">
        <f t="shared" si="6"/>
        <v>0.99562499999999998</v>
      </c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</row>
    <row r="65" spans="1:233" s="53" customFormat="1" ht="22.5" customHeight="1" x14ac:dyDescent="0.25">
      <c r="A65" s="40" t="s">
        <v>153</v>
      </c>
      <c r="B65" s="41" t="s">
        <v>154</v>
      </c>
      <c r="C65" s="42">
        <v>6000</v>
      </c>
      <c r="D65" s="44">
        <v>-6000</v>
      </c>
      <c r="E65" s="44">
        <v>0</v>
      </c>
      <c r="F65" s="44">
        <v>0</v>
      </c>
      <c r="G65" s="46">
        <v>0</v>
      </c>
      <c r="H65" s="66">
        <v>0</v>
      </c>
      <c r="I65" s="44">
        <v>0</v>
      </c>
      <c r="J65" s="41">
        <f t="shared" si="8"/>
        <v>0</v>
      </c>
      <c r="K65" s="41">
        <f t="shared" si="11"/>
        <v>0</v>
      </c>
      <c r="L65" s="41">
        <f t="shared" si="4"/>
        <v>0</v>
      </c>
      <c r="M65" s="51">
        <v>0</v>
      </c>
      <c r="N65" s="41">
        <f t="shared" si="5"/>
        <v>0</v>
      </c>
      <c r="O65" s="48">
        <v>0</v>
      </c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</row>
    <row r="66" spans="1:233" s="53" customFormat="1" ht="22.5" customHeight="1" x14ac:dyDescent="0.25">
      <c r="A66" s="40" t="s">
        <v>155</v>
      </c>
      <c r="B66" s="41" t="s">
        <v>156</v>
      </c>
      <c r="C66" s="42">
        <v>5000</v>
      </c>
      <c r="D66" s="44">
        <v>-600</v>
      </c>
      <c r="E66" s="44">
        <v>4400</v>
      </c>
      <c r="F66" s="44">
        <v>4400</v>
      </c>
      <c r="G66" s="46">
        <v>0</v>
      </c>
      <c r="H66" s="44">
        <v>4400</v>
      </c>
      <c r="I66" s="44">
        <v>4400</v>
      </c>
      <c r="J66" s="41">
        <f t="shared" si="8"/>
        <v>0</v>
      </c>
      <c r="K66" s="41">
        <f t="shared" si="11"/>
        <v>0</v>
      </c>
      <c r="L66" s="41">
        <f t="shared" si="4"/>
        <v>0</v>
      </c>
      <c r="M66" s="47">
        <v>695.29</v>
      </c>
      <c r="N66" s="41">
        <f t="shared" si="5"/>
        <v>3704.71</v>
      </c>
      <c r="O66" s="48">
        <f t="shared" si="6"/>
        <v>1</v>
      </c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</row>
    <row r="67" spans="1:233" s="53" customFormat="1" ht="22.5" customHeight="1" x14ac:dyDescent="0.25">
      <c r="A67" s="40" t="s">
        <v>157</v>
      </c>
      <c r="B67" s="41" t="s">
        <v>158</v>
      </c>
      <c r="C67" s="42">
        <v>6000</v>
      </c>
      <c r="D67" s="44">
        <v>-2200</v>
      </c>
      <c r="E67" s="44">
        <v>3800</v>
      </c>
      <c r="F67" s="44">
        <v>3800</v>
      </c>
      <c r="G67" s="46">
        <v>0</v>
      </c>
      <c r="H67" s="44">
        <v>3800</v>
      </c>
      <c r="I67" s="44">
        <v>3800</v>
      </c>
      <c r="J67" s="41">
        <f t="shared" si="8"/>
        <v>0</v>
      </c>
      <c r="K67" s="41">
        <f t="shared" si="11"/>
        <v>0</v>
      </c>
      <c r="L67" s="41">
        <f t="shared" si="4"/>
        <v>0</v>
      </c>
      <c r="M67" s="47">
        <v>588.36</v>
      </c>
      <c r="N67" s="41">
        <f t="shared" si="5"/>
        <v>3211.64</v>
      </c>
      <c r="O67" s="48">
        <f t="shared" si="6"/>
        <v>1</v>
      </c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</row>
    <row r="68" spans="1:233" s="53" customFormat="1" ht="22.5" customHeight="1" x14ac:dyDescent="0.25">
      <c r="A68" s="40" t="s">
        <v>159</v>
      </c>
      <c r="B68" s="41" t="s">
        <v>160</v>
      </c>
      <c r="C68" s="42">
        <v>2000</v>
      </c>
      <c r="D68" s="44">
        <v>-1990</v>
      </c>
      <c r="E68" s="44">
        <v>10</v>
      </c>
      <c r="F68" s="44">
        <v>10</v>
      </c>
      <c r="G68" s="46">
        <v>0</v>
      </c>
      <c r="H68" s="44">
        <v>9.52</v>
      </c>
      <c r="I68" s="44">
        <v>9.52</v>
      </c>
      <c r="J68" s="41">
        <f t="shared" si="8"/>
        <v>0.48000000000000043</v>
      </c>
      <c r="K68" s="41">
        <f t="shared" si="11"/>
        <v>0.48000000000000043</v>
      </c>
      <c r="L68" s="41">
        <f t="shared" si="4"/>
        <v>0</v>
      </c>
      <c r="M68" s="51">
        <v>0</v>
      </c>
      <c r="N68" s="41">
        <f t="shared" si="5"/>
        <v>9.52</v>
      </c>
      <c r="O68" s="48">
        <f t="shared" si="6"/>
        <v>0.95199999999999996</v>
      </c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</row>
    <row r="69" spans="1:233" s="53" customFormat="1" ht="22.5" customHeight="1" x14ac:dyDescent="0.25">
      <c r="A69" s="40" t="s">
        <v>161</v>
      </c>
      <c r="B69" s="41" t="s">
        <v>162</v>
      </c>
      <c r="C69" s="42">
        <v>4000</v>
      </c>
      <c r="D69" s="44">
        <v>-2997</v>
      </c>
      <c r="E69" s="44">
        <v>1003</v>
      </c>
      <c r="F69" s="44">
        <v>1003</v>
      </c>
      <c r="G69" s="46">
        <v>0</v>
      </c>
      <c r="H69" s="44">
        <v>1001.99</v>
      </c>
      <c r="I69" s="44">
        <v>1002.24</v>
      </c>
      <c r="J69" s="41">
        <f t="shared" si="8"/>
        <v>0.75999999999999091</v>
      </c>
      <c r="K69" s="41">
        <f t="shared" si="11"/>
        <v>0.75999999999999091</v>
      </c>
      <c r="L69" s="41">
        <f t="shared" si="4"/>
        <v>0</v>
      </c>
      <c r="M69" s="47">
        <v>240.75</v>
      </c>
      <c r="N69" s="41">
        <f t="shared" si="5"/>
        <v>761.49</v>
      </c>
      <c r="O69" s="48">
        <f t="shared" si="6"/>
        <v>0.99924227318045866</v>
      </c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</row>
    <row r="70" spans="1:233" s="53" customFormat="1" ht="22.5" customHeight="1" x14ac:dyDescent="0.25">
      <c r="A70" s="40" t="s">
        <v>163</v>
      </c>
      <c r="B70" s="41" t="s">
        <v>164</v>
      </c>
      <c r="C70" s="42">
        <v>5000</v>
      </c>
      <c r="D70" s="44">
        <v>-3611</v>
      </c>
      <c r="E70" s="44">
        <v>1389</v>
      </c>
      <c r="F70" s="44">
        <v>1389</v>
      </c>
      <c r="G70" s="46">
        <v>0</v>
      </c>
      <c r="H70" s="44">
        <v>1387.79</v>
      </c>
      <c r="I70" s="44">
        <v>1388.32</v>
      </c>
      <c r="J70" s="41">
        <f t="shared" si="8"/>
        <v>0.68000000000006366</v>
      </c>
      <c r="K70" s="41">
        <f t="shared" si="11"/>
        <v>0.68000000000006366</v>
      </c>
      <c r="L70" s="41">
        <f t="shared" si="4"/>
        <v>0</v>
      </c>
      <c r="M70" s="47">
        <v>775.75</v>
      </c>
      <c r="N70" s="41">
        <f t="shared" si="5"/>
        <v>612.56999999999994</v>
      </c>
      <c r="O70" s="48">
        <f t="shared" si="6"/>
        <v>0.99951043916486682</v>
      </c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</row>
    <row r="71" spans="1:233" s="53" customFormat="1" ht="22.5" customHeight="1" x14ac:dyDescent="0.25">
      <c r="A71" s="40" t="s">
        <v>165</v>
      </c>
      <c r="B71" s="41" t="s">
        <v>166</v>
      </c>
      <c r="C71" s="42">
        <v>3500</v>
      </c>
      <c r="D71" s="44">
        <v>-2380</v>
      </c>
      <c r="E71" s="44">
        <v>1120</v>
      </c>
      <c r="F71" s="44">
        <v>1120</v>
      </c>
      <c r="G71" s="46">
        <v>0</v>
      </c>
      <c r="H71" s="44">
        <v>853.05</v>
      </c>
      <c r="I71" s="44">
        <v>853.05</v>
      </c>
      <c r="J71" s="41">
        <f t="shared" si="8"/>
        <v>266.95000000000005</v>
      </c>
      <c r="K71" s="41">
        <f t="shared" si="11"/>
        <v>266.95000000000005</v>
      </c>
      <c r="L71" s="41">
        <f t="shared" si="4"/>
        <v>0</v>
      </c>
      <c r="M71" s="51">
        <v>0</v>
      </c>
      <c r="N71" s="41">
        <f t="shared" si="5"/>
        <v>853.05</v>
      </c>
      <c r="O71" s="48">
        <f t="shared" si="6"/>
        <v>0.76165178571428571</v>
      </c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</row>
    <row r="72" spans="1:233" s="53" customFormat="1" ht="22.5" customHeight="1" x14ac:dyDescent="0.25">
      <c r="A72" s="40" t="s">
        <v>167</v>
      </c>
      <c r="B72" s="41" t="s">
        <v>168</v>
      </c>
      <c r="C72" s="42">
        <v>1500</v>
      </c>
      <c r="D72" s="44">
        <v>-1500</v>
      </c>
      <c r="E72" s="44">
        <v>0</v>
      </c>
      <c r="F72" s="44">
        <v>0</v>
      </c>
      <c r="G72" s="46">
        <v>0</v>
      </c>
      <c r="H72" s="66">
        <v>0</v>
      </c>
      <c r="I72" s="44">
        <v>0</v>
      </c>
      <c r="J72" s="41">
        <f t="shared" si="8"/>
        <v>0</v>
      </c>
      <c r="K72" s="41">
        <f t="shared" si="11"/>
        <v>0</v>
      </c>
      <c r="L72" s="41">
        <f t="shared" si="4"/>
        <v>0</v>
      </c>
      <c r="M72" s="51">
        <v>0</v>
      </c>
      <c r="N72" s="41">
        <f t="shared" si="5"/>
        <v>0</v>
      </c>
      <c r="O72" s="48">
        <v>0</v>
      </c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</row>
    <row r="73" spans="1:233" s="53" customFormat="1" ht="22.5" customHeight="1" x14ac:dyDescent="0.25">
      <c r="A73" s="40" t="s">
        <v>169</v>
      </c>
      <c r="B73" s="41" t="s">
        <v>170</v>
      </c>
      <c r="C73" s="42">
        <v>2000</v>
      </c>
      <c r="D73" s="44">
        <v>-671</v>
      </c>
      <c r="E73" s="44">
        <v>1329</v>
      </c>
      <c r="F73" s="44">
        <v>1329</v>
      </c>
      <c r="G73" s="46">
        <v>0</v>
      </c>
      <c r="H73" s="44">
        <v>1328.29</v>
      </c>
      <c r="I73" s="44">
        <v>1328.29</v>
      </c>
      <c r="J73" s="41">
        <f t="shared" si="8"/>
        <v>0.71000000000003638</v>
      </c>
      <c r="K73" s="41">
        <f t="shared" si="11"/>
        <v>0.71000000000003638</v>
      </c>
      <c r="L73" s="41">
        <f t="shared" si="4"/>
        <v>0</v>
      </c>
      <c r="M73" s="47">
        <v>416.97</v>
      </c>
      <c r="N73" s="41">
        <f t="shared" si="5"/>
        <v>911.31999999999994</v>
      </c>
      <c r="O73" s="48">
        <f t="shared" si="6"/>
        <v>0.99946576373212936</v>
      </c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</row>
    <row r="74" spans="1:233" s="53" customFormat="1" ht="22.5" customHeight="1" x14ac:dyDescent="0.25">
      <c r="A74" s="40" t="s">
        <v>171</v>
      </c>
      <c r="B74" s="41" t="s">
        <v>172</v>
      </c>
      <c r="C74" s="42">
        <v>436</v>
      </c>
      <c r="D74" s="44">
        <v>-436</v>
      </c>
      <c r="E74" s="44">
        <v>0</v>
      </c>
      <c r="F74" s="44">
        <v>0</v>
      </c>
      <c r="G74" s="46">
        <v>0</v>
      </c>
      <c r="H74" s="66">
        <v>0</v>
      </c>
      <c r="I74" s="44">
        <v>0</v>
      </c>
      <c r="J74" s="41">
        <f t="shared" si="8"/>
        <v>0</v>
      </c>
      <c r="K74" s="41">
        <f t="shared" si="11"/>
        <v>0</v>
      </c>
      <c r="L74" s="41">
        <f t="shared" ref="L74:L105" si="12">SUM(E74-F74)</f>
        <v>0</v>
      </c>
      <c r="M74" s="51">
        <v>0</v>
      </c>
      <c r="N74" s="41">
        <f t="shared" si="5"/>
        <v>0</v>
      </c>
      <c r="O74" s="48">
        <v>0</v>
      </c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</row>
    <row r="75" spans="1:233" s="53" customFormat="1" ht="22.5" customHeight="1" x14ac:dyDescent="0.25">
      <c r="A75" s="40" t="s">
        <v>173</v>
      </c>
      <c r="B75" s="41" t="s">
        <v>174</v>
      </c>
      <c r="C75" s="42">
        <v>2000</v>
      </c>
      <c r="D75" s="44">
        <v>-637</v>
      </c>
      <c r="E75" s="44">
        <v>1363</v>
      </c>
      <c r="F75" s="44">
        <v>1363</v>
      </c>
      <c r="G75" s="46">
        <v>0</v>
      </c>
      <c r="H75" s="44">
        <v>1362.32</v>
      </c>
      <c r="I75" s="44">
        <v>1362.32</v>
      </c>
      <c r="J75" s="41">
        <f t="shared" si="8"/>
        <v>0.68000000000006366</v>
      </c>
      <c r="K75" s="41">
        <f t="shared" si="11"/>
        <v>0.68000000000006366</v>
      </c>
      <c r="L75" s="41">
        <f t="shared" si="12"/>
        <v>0</v>
      </c>
      <c r="M75" s="47">
        <v>86.48</v>
      </c>
      <c r="N75" s="41">
        <f t="shared" si="5"/>
        <v>1275.8399999999999</v>
      </c>
      <c r="O75" s="48">
        <f t="shared" si="6"/>
        <v>0.99950110051357299</v>
      </c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22"/>
      <c r="HB75" s="22"/>
      <c r="HC75" s="22"/>
      <c r="HD75" s="22"/>
      <c r="HE75" s="22"/>
      <c r="HF75" s="22"/>
      <c r="HG75" s="22"/>
      <c r="HH75" s="22"/>
      <c r="HI75" s="22"/>
      <c r="HJ75" s="22"/>
      <c r="HK75" s="22"/>
      <c r="HL75" s="22"/>
      <c r="HM75" s="22"/>
      <c r="HN75" s="22"/>
      <c r="HO75" s="22"/>
      <c r="HP75" s="22"/>
      <c r="HQ75" s="22"/>
      <c r="HR75" s="22"/>
      <c r="HS75" s="22"/>
      <c r="HT75" s="22"/>
      <c r="HU75" s="22"/>
      <c r="HV75" s="22"/>
      <c r="HW75" s="22"/>
      <c r="HX75" s="22"/>
      <c r="HY75" s="22"/>
    </row>
    <row r="76" spans="1:233" s="53" customFormat="1" ht="22.5" customHeight="1" x14ac:dyDescent="0.25">
      <c r="A76" s="40">
        <v>252</v>
      </c>
      <c r="B76" s="41" t="s">
        <v>175</v>
      </c>
      <c r="C76" s="42"/>
      <c r="D76" s="44">
        <v>14</v>
      </c>
      <c r="E76" s="44">
        <v>14</v>
      </c>
      <c r="F76" s="44">
        <v>14</v>
      </c>
      <c r="G76" s="46"/>
      <c r="H76" s="66">
        <v>0</v>
      </c>
      <c r="I76" s="44">
        <v>0</v>
      </c>
      <c r="J76" s="41"/>
      <c r="K76" s="41"/>
      <c r="L76" s="41"/>
      <c r="M76" s="47"/>
      <c r="N76" s="41"/>
      <c r="O76" s="48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</row>
    <row r="77" spans="1:233" s="53" customFormat="1" ht="22.5" customHeight="1" x14ac:dyDescent="0.25">
      <c r="A77" s="40" t="s">
        <v>176</v>
      </c>
      <c r="B77" s="41" t="s">
        <v>177</v>
      </c>
      <c r="C77" s="42">
        <v>1000</v>
      </c>
      <c r="D77" s="44">
        <v>-995</v>
      </c>
      <c r="E77" s="44">
        <v>5</v>
      </c>
      <c r="F77" s="44">
        <v>5</v>
      </c>
      <c r="G77" s="46">
        <v>0</v>
      </c>
      <c r="H77" s="66">
        <v>0</v>
      </c>
      <c r="I77" s="44">
        <v>0</v>
      </c>
      <c r="J77" s="41">
        <f t="shared" si="8"/>
        <v>5</v>
      </c>
      <c r="K77" s="41">
        <f t="shared" si="11"/>
        <v>5</v>
      </c>
      <c r="L77" s="41">
        <f t="shared" si="12"/>
        <v>0</v>
      </c>
      <c r="M77" s="51">
        <v>0</v>
      </c>
      <c r="N77" s="41">
        <f t="shared" si="5"/>
        <v>0</v>
      </c>
      <c r="O77" s="48">
        <v>0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</row>
    <row r="78" spans="1:233" s="53" customFormat="1" ht="22.5" customHeight="1" x14ac:dyDescent="0.25">
      <c r="A78" s="40" t="s">
        <v>178</v>
      </c>
      <c r="B78" s="41" t="s">
        <v>179</v>
      </c>
      <c r="C78" s="42">
        <v>1000</v>
      </c>
      <c r="D78" s="44">
        <v>-664</v>
      </c>
      <c r="E78" s="44">
        <v>336</v>
      </c>
      <c r="F78" s="44">
        <v>336</v>
      </c>
      <c r="G78" s="46">
        <v>0</v>
      </c>
      <c r="H78" s="44">
        <v>335.21</v>
      </c>
      <c r="I78" s="44">
        <v>335.21</v>
      </c>
      <c r="J78" s="41">
        <f t="shared" si="8"/>
        <v>0.79000000000002046</v>
      </c>
      <c r="K78" s="41">
        <f t="shared" si="11"/>
        <v>0.79000000000002046</v>
      </c>
      <c r="L78" s="41">
        <f t="shared" si="12"/>
        <v>0</v>
      </c>
      <c r="M78" s="47">
        <v>335.21</v>
      </c>
      <c r="N78" s="41">
        <f t="shared" si="5"/>
        <v>0</v>
      </c>
      <c r="O78" s="48">
        <f t="shared" ref="O78:O106" si="13">SUM(I78/F78*100%)</f>
        <v>0.99764880952380941</v>
      </c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</row>
    <row r="79" spans="1:233" s="53" customFormat="1" ht="22.5" customHeight="1" x14ac:dyDescent="0.25">
      <c r="A79" s="40" t="s">
        <v>180</v>
      </c>
      <c r="B79" s="41" t="s">
        <v>181</v>
      </c>
      <c r="C79" s="42">
        <v>1000</v>
      </c>
      <c r="D79" s="44">
        <v>-811</v>
      </c>
      <c r="E79" s="44">
        <v>189</v>
      </c>
      <c r="F79" s="44">
        <v>189</v>
      </c>
      <c r="G79" s="46">
        <v>0</v>
      </c>
      <c r="H79" s="44">
        <v>187.8</v>
      </c>
      <c r="I79" s="44">
        <v>188.65</v>
      </c>
      <c r="J79" s="41">
        <f t="shared" si="8"/>
        <v>0.34999999999999432</v>
      </c>
      <c r="K79" s="41">
        <f t="shared" si="11"/>
        <v>0.34999999999999432</v>
      </c>
      <c r="L79" s="41">
        <f t="shared" si="12"/>
        <v>0</v>
      </c>
      <c r="M79" s="47">
        <v>60.91</v>
      </c>
      <c r="N79" s="41">
        <f t="shared" si="5"/>
        <v>127.74000000000001</v>
      </c>
      <c r="O79" s="48">
        <f t="shared" si="13"/>
        <v>0.99814814814814823</v>
      </c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  <c r="GD79" s="22"/>
      <c r="GE79" s="22"/>
      <c r="GF79" s="22"/>
      <c r="GG79" s="22"/>
      <c r="GH79" s="22"/>
      <c r="GI79" s="22"/>
      <c r="GJ79" s="22"/>
      <c r="GK79" s="22"/>
      <c r="GL79" s="22"/>
      <c r="GM79" s="22"/>
      <c r="GN79" s="22"/>
      <c r="GO79" s="22"/>
      <c r="GP79" s="22"/>
      <c r="GQ79" s="22"/>
      <c r="GR79" s="22"/>
      <c r="GS79" s="22"/>
      <c r="GT79" s="22"/>
      <c r="GU79" s="22"/>
      <c r="GV79" s="22"/>
      <c r="GW79" s="22"/>
      <c r="GX79" s="22"/>
      <c r="GY79" s="22"/>
      <c r="GZ79" s="22"/>
      <c r="HA79" s="22"/>
      <c r="HB79" s="22"/>
      <c r="HC79" s="22"/>
      <c r="HD79" s="22"/>
      <c r="HE79" s="22"/>
      <c r="HF79" s="22"/>
      <c r="HG79" s="22"/>
      <c r="HH79" s="22"/>
      <c r="HI79" s="22"/>
      <c r="HJ79" s="22"/>
      <c r="HK79" s="22"/>
      <c r="HL79" s="22"/>
      <c r="HM79" s="22"/>
      <c r="HN79" s="22"/>
      <c r="HO79" s="22"/>
      <c r="HP79" s="22"/>
      <c r="HQ79" s="22"/>
      <c r="HR79" s="22"/>
      <c r="HS79" s="22"/>
      <c r="HT79" s="22"/>
      <c r="HU79" s="22"/>
      <c r="HV79" s="22"/>
      <c r="HW79" s="22"/>
      <c r="HX79" s="22"/>
      <c r="HY79" s="22"/>
    </row>
    <row r="80" spans="1:233" s="53" customFormat="1" ht="22.5" customHeight="1" x14ac:dyDescent="0.25">
      <c r="A80" s="40" t="s">
        <v>182</v>
      </c>
      <c r="B80" s="41" t="s">
        <v>183</v>
      </c>
      <c r="C80" s="42"/>
      <c r="D80" s="44">
        <v>62</v>
      </c>
      <c r="E80" s="44">
        <v>62</v>
      </c>
      <c r="F80" s="44">
        <v>62</v>
      </c>
      <c r="G80" s="46"/>
      <c r="H80" s="44">
        <v>61.75</v>
      </c>
      <c r="I80" s="44">
        <v>61.75</v>
      </c>
      <c r="J80" s="41">
        <f t="shared" si="8"/>
        <v>0.25</v>
      </c>
      <c r="K80" s="41">
        <f t="shared" si="11"/>
        <v>0.25</v>
      </c>
      <c r="L80" s="41">
        <f t="shared" si="12"/>
        <v>0</v>
      </c>
      <c r="M80" s="47">
        <v>22.92</v>
      </c>
      <c r="N80" s="41"/>
      <c r="O80" s="48">
        <f t="shared" si="13"/>
        <v>0.99596774193548387</v>
      </c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22"/>
      <c r="GQ80" s="22"/>
      <c r="GR80" s="22"/>
      <c r="GS80" s="22"/>
      <c r="GT80" s="22"/>
      <c r="GU80" s="22"/>
      <c r="GV80" s="22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</row>
    <row r="81" spans="1:233" s="53" customFormat="1" ht="22.5" customHeight="1" x14ac:dyDescent="0.25">
      <c r="A81" s="40" t="s">
        <v>184</v>
      </c>
      <c r="B81" s="41" t="s">
        <v>185</v>
      </c>
      <c r="C81" s="42">
        <v>1000</v>
      </c>
      <c r="D81" s="44">
        <v>-706</v>
      </c>
      <c r="E81" s="44">
        <v>294</v>
      </c>
      <c r="F81" s="44">
        <v>294</v>
      </c>
      <c r="G81" s="46">
        <v>0</v>
      </c>
      <c r="H81" s="44">
        <v>293.48</v>
      </c>
      <c r="I81" s="44">
        <v>293.48</v>
      </c>
      <c r="J81" s="41">
        <f t="shared" si="8"/>
        <v>0.51999999999998181</v>
      </c>
      <c r="K81" s="41">
        <f t="shared" si="11"/>
        <v>0.51999999999998181</v>
      </c>
      <c r="L81" s="41">
        <f t="shared" si="12"/>
        <v>0</v>
      </c>
      <c r="M81" s="47">
        <v>28.89</v>
      </c>
      <c r="N81" s="41">
        <f t="shared" si="5"/>
        <v>264.59000000000003</v>
      </c>
      <c r="O81" s="48">
        <f t="shared" si="13"/>
        <v>0.99823129251700682</v>
      </c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</row>
    <row r="82" spans="1:233" s="53" customFormat="1" ht="22.5" customHeight="1" x14ac:dyDescent="0.25">
      <c r="A82" s="40" t="s">
        <v>186</v>
      </c>
      <c r="B82" s="41" t="s">
        <v>187</v>
      </c>
      <c r="C82" s="42">
        <v>1500</v>
      </c>
      <c r="D82" s="44">
        <v>-1500</v>
      </c>
      <c r="E82" s="44">
        <v>0</v>
      </c>
      <c r="F82" s="44">
        <v>0</v>
      </c>
      <c r="G82" s="46">
        <v>0</v>
      </c>
      <c r="H82" s="66">
        <v>0</v>
      </c>
      <c r="I82" s="44">
        <v>0</v>
      </c>
      <c r="J82" s="41">
        <f t="shared" si="8"/>
        <v>0</v>
      </c>
      <c r="K82" s="41">
        <f t="shared" si="11"/>
        <v>0</v>
      </c>
      <c r="L82" s="41">
        <f t="shared" si="12"/>
        <v>0</v>
      </c>
      <c r="M82" s="51">
        <v>0</v>
      </c>
      <c r="N82" s="41">
        <f t="shared" ref="N82:N108" si="14">SUM(I82-M82)</f>
        <v>0</v>
      </c>
      <c r="O82" s="48">
        <v>0</v>
      </c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</row>
    <row r="83" spans="1:233" s="53" customFormat="1" ht="22.5" customHeight="1" x14ac:dyDescent="0.25">
      <c r="A83" s="40" t="s">
        <v>188</v>
      </c>
      <c r="B83" s="41" t="s">
        <v>189</v>
      </c>
      <c r="C83" s="42">
        <v>0</v>
      </c>
      <c r="D83" s="44">
        <v>164</v>
      </c>
      <c r="E83" s="44">
        <v>164</v>
      </c>
      <c r="F83" s="44">
        <v>164</v>
      </c>
      <c r="G83" s="46">
        <v>0</v>
      </c>
      <c r="H83" s="44">
        <v>114.23</v>
      </c>
      <c r="I83" s="44">
        <v>115.12</v>
      </c>
      <c r="J83" s="41">
        <f t="shared" si="8"/>
        <v>48.879999999999995</v>
      </c>
      <c r="K83" s="41">
        <f t="shared" si="11"/>
        <v>48.879999999999995</v>
      </c>
      <c r="L83" s="41">
        <f t="shared" si="12"/>
        <v>0</v>
      </c>
      <c r="M83" s="47">
        <v>65.489999999999995</v>
      </c>
      <c r="N83" s="41">
        <f t="shared" si="14"/>
        <v>49.63000000000001</v>
      </c>
      <c r="O83" s="48">
        <f t="shared" si="13"/>
        <v>0.70195121951219519</v>
      </c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</row>
    <row r="84" spans="1:233" s="53" customFormat="1" ht="22.5" customHeight="1" x14ac:dyDescent="0.25">
      <c r="A84" s="40" t="s">
        <v>190</v>
      </c>
      <c r="B84" s="41" t="s">
        <v>191</v>
      </c>
      <c r="C84" s="42"/>
      <c r="D84" s="44">
        <v>345</v>
      </c>
      <c r="E84" s="44">
        <v>345</v>
      </c>
      <c r="F84" s="44">
        <v>345</v>
      </c>
      <c r="G84" s="46"/>
      <c r="H84" s="44">
        <v>344.2</v>
      </c>
      <c r="I84" s="44">
        <v>344.2</v>
      </c>
      <c r="J84" s="41">
        <f t="shared" si="8"/>
        <v>0.80000000000001137</v>
      </c>
      <c r="K84" s="41">
        <f t="shared" si="11"/>
        <v>0.80000000000001137</v>
      </c>
      <c r="L84" s="41">
        <f t="shared" si="12"/>
        <v>0</v>
      </c>
      <c r="M84" s="47">
        <v>101.94</v>
      </c>
      <c r="N84" s="41"/>
      <c r="O84" s="48">
        <f t="shared" si="13"/>
        <v>0.99768115942028979</v>
      </c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2"/>
      <c r="GU84" s="22"/>
      <c r="GV84" s="22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22"/>
      <c r="HH84" s="22"/>
      <c r="HI84" s="22"/>
      <c r="HJ84" s="22"/>
      <c r="HK84" s="22"/>
      <c r="HL84" s="22"/>
      <c r="HM84" s="22"/>
      <c r="HN84" s="22"/>
      <c r="HO84" s="22"/>
      <c r="HP84" s="22"/>
      <c r="HQ84" s="22"/>
      <c r="HR84" s="22"/>
      <c r="HS84" s="22"/>
      <c r="HT84" s="22"/>
      <c r="HU84" s="22"/>
      <c r="HV84" s="22"/>
      <c r="HW84" s="22"/>
      <c r="HX84" s="22"/>
      <c r="HY84" s="22"/>
    </row>
    <row r="85" spans="1:233" s="53" customFormat="1" ht="22.5" customHeight="1" x14ac:dyDescent="0.25">
      <c r="A85" s="40" t="s">
        <v>192</v>
      </c>
      <c r="B85" s="41" t="s">
        <v>193</v>
      </c>
      <c r="C85" s="42">
        <v>2500</v>
      </c>
      <c r="D85" s="44">
        <v>1932</v>
      </c>
      <c r="E85" s="44">
        <v>4432</v>
      </c>
      <c r="F85" s="44">
        <v>4432</v>
      </c>
      <c r="G85" s="46">
        <v>0</v>
      </c>
      <c r="H85" s="44">
        <v>2536.12</v>
      </c>
      <c r="I85" s="44">
        <v>2536.12</v>
      </c>
      <c r="J85" s="41">
        <f t="shared" si="8"/>
        <v>1895.88</v>
      </c>
      <c r="K85" s="41">
        <f t="shared" si="11"/>
        <v>1895.88</v>
      </c>
      <c r="L85" s="41">
        <f t="shared" si="12"/>
        <v>0</v>
      </c>
      <c r="M85" s="51">
        <v>0</v>
      </c>
      <c r="N85" s="41">
        <f t="shared" si="14"/>
        <v>2536.12</v>
      </c>
      <c r="O85" s="48">
        <f t="shared" si="13"/>
        <v>0.57222924187725632</v>
      </c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</row>
    <row r="86" spans="1:233" s="53" customFormat="1" ht="22.5" customHeight="1" x14ac:dyDescent="0.25">
      <c r="A86" s="40" t="s">
        <v>194</v>
      </c>
      <c r="B86" s="41" t="s">
        <v>195</v>
      </c>
      <c r="C86" s="42">
        <v>2000</v>
      </c>
      <c r="D86" s="44">
        <v>-1599</v>
      </c>
      <c r="E86" s="44">
        <v>401</v>
      </c>
      <c r="F86" s="44">
        <v>401</v>
      </c>
      <c r="G86" s="46">
        <v>0</v>
      </c>
      <c r="H86" s="44">
        <v>136.04</v>
      </c>
      <c r="I86" s="44">
        <v>138.99</v>
      </c>
      <c r="J86" s="41">
        <f t="shared" si="8"/>
        <v>262.01</v>
      </c>
      <c r="K86" s="41">
        <f t="shared" si="11"/>
        <v>262.01</v>
      </c>
      <c r="L86" s="41">
        <f t="shared" si="12"/>
        <v>0</v>
      </c>
      <c r="M86" s="47">
        <v>97.64</v>
      </c>
      <c r="N86" s="41">
        <f t="shared" si="14"/>
        <v>41.350000000000009</v>
      </c>
      <c r="O86" s="48">
        <f t="shared" si="13"/>
        <v>0.34660847880299256</v>
      </c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22"/>
      <c r="GB86" s="22"/>
      <c r="GC86" s="22"/>
      <c r="GD86" s="22"/>
      <c r="GE86" s="22"/>
      <c r="GF86" s="22"/>
      <c r="GG86" s="22"/>
      <c r="GH86" s="22"/>
      <c r="GI86" s="22"/>
      <c r="GJ86" s="22"/>
      <c r="GK86" s="22"/>
      <c r="GL86" s="22"/>
      <c r="GM86" s="22"/>
      <c r="GN86" s="22"/>
      <c r="GO86" s="22"/>
      <c r="GP86" s="22"/>
      <c r="GQ86" s="22"/>
      <c r="GR86" s="22"/>
      <c r="GS86" s="22"/>
      <c r="GT86" s="22"/>
      <c r="GU86" s="22"/>
      <c r="GV86" s="22"/>
      <c r="GW86" s="22"/>
      <c r="GX86" s="22"/>
      <c r="GY86" s="22"/>
      <c r="GZ86" s="22"/>
      <c r="HA86" s="22"/>
      <c r="HB86" s="22"/>
      <c r="HC86" s="22"/>
      <c r="HD86" s="22"/>
      <c r="HE86" s="22"/>
      <c r="HF86" s="22"/>
      <c r="HG86" s="22"/>
      <c r="HH86" s="22"/>
      <c r="HI86" s="22"/>
      <c r="HJ86" s="22"/>
      <c r="HK86" s="22"/>
      <c r="HL86" s="22"/>
      <c r="HM86" s="22"/>
      <c r="HN86" s="22"/>
      <c r="HO86" s="22"/>
      <c r="HP86" s="22"/>
      <c r="HQ86" s="22"/>
      <c r="HR86" s="22"/>
      <c r="HS86" s="22"/>
      <c r="HT86" s="22"/>
      <c r="HU86" s="22"/>
      <c r="HV86" s="22"/>
      <c r="HW86" s="22"/>
      <c r="HX86" s="22"/>
      <c r="HY86" s="22"/>
    </row>
    <row r="87" spans="1:233" s="53" customFormat="1" ht="22.5" customHeight="1" x14ac:dyDescent="0.25">
      <c r="A87" s="40" t="s">
        <v>196</v>
      </c>
      <c r="B87" s="41" t="s">
        <v>197</v>
      </c>
      <c r="C87" s="42">
        <v>1000</v>
      </c>
      <c r="D87" s="44">
        <v>-600</v>
      </c>
      <c r="E87" s="44">
        <v>400</v>
      </c>
      <c r="F87" s="44">
        <v>400</v>
      </c>
      <c r="G87" s="46">
        <v>0</v>
      </c>
      <c r="H87" s="44">
        <v>172.63</v>
      </c>
      <c r="I87" s="44">
        <v>172.93</v>
      </c>
      <c r="J87" s="41">
        <f t="shared" si="8"/>
        <v>227.07</v>
      </c>
      <c r="K87" s="41">
        <f t="shared" si="11"/>
        <v>227.07</v>
      </c>
      <c r="L87" s="41">
        <f t="shared" si="12"/>
        <v>0</v>
      </c>
      <c r="M87" s="47">
        <v>45.33</v>
      </c>
      <c r="N87" s="41">
        <f t="shared" si="14"/>
        <v>127.60000000000001</v>
      </c>
      <c r="O87" s="48">
        <f t="shared" si="13"/>
        <v>0.43232500000000001</v>
      </c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  <c r="GK87" s="22"/>
      <c r="GL87" s="22"/>
      <c r="GM87" s="22"/>
      <c r="GN87" s="22"/>
      <c r="GO87" s="22"/>
      <c r="GP87" s="22"/>
      <c r="GQ87" s="22"/>
      <c r="GR87" s="22"/>
      <c r="GS87" s="22"/>
      <c r="GT87" s="22"/>
      <c r="GU87" s="22"/>
      <c r="GV87" s="22"/>
      <c r="GW87" s="22"/>
      <c r="GX87" s="22"/>
      <c r="GY87" s="22"/>
      <c r="GZ87" s="22"/>
      <c r="HA87" s="22"/>
      <c r="HB87" s="22"/>
      <c r="HC87" s="22"/>
      <c r="HD87" s="22"/>
      <c r="HE87" s="22"/>
      <c r="HF87" s="22"/>
      <c r="HG87" s="22"/>
      <c r="HH87" s="22"/>
      <c r="HI87" s="22"/>
      <c r="HJ87" s="22"/>
      <c r="HK87" s="22"/>
      <c r="HL87" s="22"/>
      <c r="HM87" s="22"/>
      <c r="HN87" s="22"/>
      <c r="HO87" s="22"/>
      <c r="HP87" s="22"/>
      <c r="HQ87" s="22"/>
      <c r="HR87" s="22"/>
      <c r="HS87" s="22"/>
      <c r="HT87" s="22"/>
      <c r="HU87" s="22"/>
      <c r="HV87" s="22"/>
      <c r="HW87" s="22"/>
      <c r="HX87" s="22"/>
      <c r="HY87" s="22"/>
    </row>
    <row r="88" spans="1:233" s="53" customFormat="1" ht="22.5" customHeight="1" x14ac:dyDescent="0.25">
      <c r="A88" s="40" t="s">
        <v>198</v>
      </c>
      <c r="B88" s="41" t="s">
        <v>199</v>
      </c>
      <c r="C88" s="42">
        <v>5000</v>
      </c>
      <c r="D88" s="44">
        <v>-3042</v>
      </c>
      <c r="E88" s="44">
        <v>1958</v>
      </c>
      <c r="F88" s="44">
        <v>1958</v>
      </c>
      <c r="G88" s="46">
        <v>0</v>
      </c>
      <c r="H88" s="44">
        <v>1504.08</v>
      </c>
      <c r="I88" s="44">
        <v>1504.08</v>
      </c>
      <c r="J88" s="41">
        <f t="shared" si="8"/>
        <v>453.92000000000007</v>
      </c>
      <c r="K88" s="41">
        <f t="shared" si="11"/>
        <v>453.92000000000007</v>
      </c>
      <c r="L88" s="41">
        <f t="shared" si="12"/>
        <v>0</v>
      </c>
      <c r="M88" s="47">
        <v>141.79</v>
      </c>
      <c r="N88" s="41">
        <f t="shared" si="14"/>
        <v>1362.29</v>
      </c>
      <c r="O88" s="48">
        <f t="shared" si="13"/>
        <v>0.76817160367722159</v>
      </c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22"/>
      <c r="GE88" s="22"/>
      <c r="GF88" s="22"/>
      <c r="GG88" s="22"/>
      <c r="GH88" s="22"/>
      <c r="GI88" s="22"/>
      <c r="GJ88" s="22"/>
      <c r="GK88" s="22"/>
      <c r="GL88" s="22"/>
      <c r="GM88" s="22"/>
      <c r="GN88" s="22"/>
      <c r="GO88" s="22"/>
      <c r="GP88" s="22"/>
      <c r="GQ88" s="22"/>
      <c r="GR88" s="22"/>
      <c r="GS88" s="22"/>
      <c r="GT88" s="22"/>
      <c r="GU88" s="22"/>
      <c r="GV88" s="22"/>
      <c r="GW88" s="22"/>
      <c r="GX88" s="22"/>
      <c r="GY88" s="22"/>
      <c r="GZ88" s="22"/>
      <c r="HA88" s="22"/>
      <c r="HB88" s="22"/>
      <c r="HC88" s="22"/>
      <c r="HD88" s="22"/>
      <c r="HE88" s="22"/>
      <c r="HF88" s="22"/>
      <c r="HG88" s="22"/>
      <c r="HH88" s="22"/>
      <c r="HI88" s="22"/>
      <c r="HJ88" s="22"/>
      <c r="HK88" s="22"/>
      <c r="HL88" s="22"/>
      <c r="HM88" s="22"/>
      <c r="HN88" s="22"/>
      <c r="HO88" s="22"/>
      <c r="HP88" s="22"/>
      <c r="HQ88" s="22"/>
      <c r="HR88" s="22"/>
      <c r="HS88" s="22"/>
      <c r="HT88" s="22"/>
      <c r="HU88" s="22"/>
      <c r="HV88" s="22"/>
      <c r="HW88" s="22"/>
      <c r="HX88" s="22"/>
      <c r="HY88" s="22"/>
    </row>
    <row r="89" spans="1:233" s="53" customFormat="1" ht="22.5" customHeight="1" x14ac:dyDescent="0.25">
      <c r="A89" s="40" t="s">
        <v>200</v>
      </c>
      <c r="B89" s="41" t="s">
        <v>201</v>
      </c>
      <c r="C89" s="42">
        <v>6000</v>
      </c>
      <c r="D89" s="44">
        <v>-858</v>
      </c>
      <c r="E89" s="44">
        <v>5142</v>
      </c>
      <c r="F89" s="44">
        <v>5142</v>
      </c>
      <c r="G89" s="46">
        <v>0</v>
      </c>
      <c r="H89" s="44">
        <v>4576.5200000000004</v>
      </c>
      <c r="I89" s="44">
        <v>4609.5</v>
      </c>
      <c r="J89" s="41">
        <f t="shared" si="8"/>
        <v>532.5</v>
      </c>
      <c r="K89" s="41">
        <f t="shared" si="11"/>
        <v>532.5</v>
      </c>
      <c r="L89" s="41">
        <f t="shared" si="12"/>
        <v>0</v>
      </c>
      <c r="M89" s="47">
        <v>3397.16</v>
      </c>
      <c r="N89" s="41">
        <f t="shared" si="14"/>
        <v>1212.3400000000001</v>
      </c>
      <c r="O89" s="48">
        <f t="shared" si="13"/>
        <v>0.896441073512252</v>
      </c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/>
      <c r="FL89" s="22"/>
      <c r="FM89" s="22"/>
      <c r="FN89" s="22"/>
      <c r="FO89" s="22"/>
      <c r="FP89" s="22"/>
      <c r="FQ89" s="22"/>
      <c r="FR89" s="22"/>
      <c r="FS89" s="22"/>
      <c r="FT89" s="22"/>
      <c r="FU89" s="22"/>
      <c r="FV89" s="22"/>
      <c r="FW89" s="22"/>
      <c r="FX89" s="22"/>
      <c r="FY89" s="22"/>
      <c r="FZ89" s="22"/>
      <c r="GA89" s="22"/>
      <c r="GB89" s="22"/>
      <c r="GC89" s="22"/>
      <c r="GD89" s="22"/>
      <c r="GE89" s="22"/>
      <c r="GF89" s="22"/>
      <c r="GG89" s="22"/>
      <c r="GH89" s="22"/>
      <c r="GI89" s="22"/>
      <c r="GJ89" s="22"/>
      <c r="GK89" s="22"/>
      <c r="GL89" s="22"/>
      <c r="GM89" s="22"/>
      <c r="GN89" s="22"/>
      <c r="GO89" s="22"/>
      <c r="GP89" s="22"/>
      <c r="GQ89" s="22"/>
      <c r="GR89" s="22"/>
      <c r="GS89" s="22"/>
      <c r="GT89" s="22"/>
      <c r="GU89" s="22"/>
      <c r="GV89" s="22"/>
      <c r="GW89" s="22"/>
      <c r="GX89" s="22"/>
      <c r="GY89" s="22"/>
      <c r="GZ89" s="22"/>
      <c r="HA89" s="22"/>
      <c r="HB89" s="22"/>
      <c r="HC89" s="22"/>
      <c r="HD89" s="22"/>
      <c r="HE89" s="22"/>
      <c r="HF89" s="22"/>
      <c r="HG89" s="22"/>
      <c r="HH89" s="22"/>
      <c r="HI89" s="22"/>
      <c r="HJ89" s="22"/>
      <c r="HK89" s="22"/>
      <c r="HL89" s="22"/>
      <c r="HM89" s="22"/>
      <c r="HN89" s="22"/>
      <c r="HO89" s="22"/>
      <c r="HP89" s="22"/>
      <c r="HQ89" s="22"/>
      <c r="HR89" s="22"/>
      <c r="HS89" s="22"/>
      <c r="HT89" s="22"/>
      <c r="HU89" s="22"/>
      <c r="HV89" s="22"/>
      <c r="HW89" s="22"/>
      <c r="HX89" s="22"/>
      <c r="HY89" s="22"/>
    </row>
    <row r="90" spans="1:233" s="53" customFormat="1" ht="22.5" customHeight="1" x14ac:dyDescent="0.25">
      <c r="A90" s="40" t="s">
        <v>202</v>
      </c>
      <c r="B90" s="41" t="s">
        <v>203</v>
      </c>
      <c r="C90" s="42">
        <v>2500</v>
      </c>
      <c r="D90" s="44">
        <v>-2278</v>
      </c>
      <c r="E90" s="44">
        <v>222</v>
      </c>
      <c r="F90" s="44">
        <v>222</v>
      </c>
      <c r="G90" s="46">
        <v>0</v>
      </c>
      <c r="H90" s="44">
        <v>221.49</v>
      </c>
      <c r="I90" s="44">
        <v>221.49</v>
      </c>
      <c r="J90" s="41">
        <f t="shared" si="8"/>
        <v>0.50999999999999091</v>
      </c>
      <c r="K90" s="41">
        <f t="shared" si="11"/>
        <v>0.50999999999999091</v>
      </c>
      <c r="L90" s="41">
        <f t="shared" si="12"/>
        <v>0</v>
      </c>
      <c r="M90" s="47">
        <v>194.18</v>
      </c>
      <c r="N90" s="41">
        <f t="shared" si="14"/>
        <v>27.310000000000002</v>
      </c>
      <c r="O90" s="48">
        <f t="shared" si="13"/>
        <v>0.99770270270270278</v>
      </c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2"/>
      <c r="GP90" s="22"/>
      <c r="GQ90" s="22"/>
      <c r="GR90" s="22"/>
      <c r="GS90" s="22"/>
      <c r="GT90" s="22"/>
      <c r="GU90" s="22"/>
      <c r="GV90" s="22"/>
      <c r="GW90" s="22"/>
      <c r="GX90" s="22"/>
      <c r="GY90" s="22"/>
      <c r="GZ90" s="22"/>
      <c r="HA90" s="22"/>
      <c r="HB90" s="22"/>
      <c r="HC90" s="22"/>
      <c r="HD90" s="22"/>
      <c r="HE90" s="22"/>
      <c r="HF90" s="22"/>
      <c r="HG90" s="22"/>
      <c r="HH90" s="22"/>
      <c r="HI90" s="22"/>
      <c r="HJ90" s="22"/>
      <c r="HK90" s="22"/>
      <c r="HL90" s="22"/>
      <c r="HM90" s="22"/>
      <c r="HN90" s="22"/>
      <c r="HO90" s="22"/>
      <c r="HP90" s="22"/>
      <c r="HQ90" s="22"/>
      <c r="HR90" s="22"/>
      <c r="HS90" s="22"/>
      <c r="HT90" s="22"/>
      <c r="HU90" s="22"/>
      <c r="HV90" s="22"/>
      <c r="HW90" s="22"/>
      <c r="HX90" s="22"/>
      <c r="HY90" s="22"/>
    </row>
    <row r="91" spans="1:233" s="53" customFormat="1" ht="22.5" customHeight="1" x14ac:dyDescent="0.25">
      <c r="A91" s="40" t="s">
        <v>204</v>
      </c>
      <c r="B91" s="41" t="s">
        <v>205</v>
      </c>
      <c r="C91" s="42">
        <v>6000</v>
      </c>
      <c r="D91" s="44">
        <v>-4101</v>
      </c>
      <c r="E91" s="44">
        <v>1899</v>
      </c>
      <c r="F91" s="44">
        <v>1899</v>
      </c>
      <c r="G91" s="46">
        <v>0</v>
      </c>
      <c r="H91" s="44">
        <v>1134.04</v>
      </c>
      <c r="I91" s="44">
        <v>1898.22</v>
      </c>
      <c r="J91" s="41">
        <f t="shared" si="8"/>
        <v>0.77999999999997272</v>
      </c>
      <c r="K91" s="41">
        <f t="shared" si="11"/>
        <v>0.77999999999997272</v>
      </c>
      <c r="L91" s="41">
        <f t="shared" si="12"/>
        <v>0</v>
      </c>
      <c r="M91" s="47">
        <v>454.59</v>
      </c>
      <c r="N91" s="41">
        <f t="shared" si="14"/>
        <v>1443.63</v>
      </c>
      <c r="O91" s="48">
        <f t="shared" si="13"/>
        <v>0.99958925750394945</v>
      </c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22"/>
      <c r="GB91" s="22"/>
      <c r="GC91" s="22"/>
      <c r="GD91" s="22"/>
      <c r="GE91" s="22"/>
      <c r="GF91" s="22"/>
      <c r="GG91" s="22"/>
      <c r="GH91" s="22"/>
      <c r="GI91" s="22"/>
      <c r="GJ91" s="22"/>
      <c r="GK91" s="22"/>
      <c r="GL91" s="22"/>
      <c r="GM91" s="22"/>
      <c r="GN91" s="22"/>
      <c r="GO91" s="22"/>
      <c r="GP91" s="22"/>
      <c r="GQ91" s="22"/>
      <c r="GR91" s="22"/>
      <c r="GS91" s="22"/>
      <c r="GT91" s="22"/>
      <c r="GU91" s="22"/>
      <c r="GV91" s="22"/>
      <c r="GW91" s="22"/>
      <c r="GX91" s="22"/>
      <c r="GY91" s="22"/>
      <c r="GZ91" s="22"/>
      <c r="HA91" s="22"/>
      <c r="HB91" s="22"/>
      <c r="HC91" s="22"/>
      <c r="HD91" s="22"/>
      <c r="HE91" s="22"/>
      <c r="HF91" s="22"/>
      <c r="HG91" s="22"/>
      <c r="HH91" s="22"/>
      <c r="HI91" s="22"/>
      <c r="HJ91" s="22"/>
      <c r="HK91" s="22"/>
      <c r="HL91" s="22"/>
      <c r="HM91" s="22"/>
      <c r="HN91" s="22"/>
      <c r="HO91" s="22"/>
      <c r="HP91" s="22"/>
      <c r="HQ91" s="22"/>
      <c r="HR91" s="22"/>
      <c r="HS91" s="22"/>
      <c r="HT91" s="22"/>
      <c r="HU91" s="22"/>
      <c r="HV91" s="22"/>
      <c r="HW91" s="22"/>
      <c r="HX91" s="22"/>
      <c r="HY91" s="22"/>
    </row>
    <row r="92" spans="1:233" s="53" customFormat="1" ht="22.5" customHeight="1" x14ac:dyDescent="0.25">
      <c r="A92" s="40" t="s">
        <v>206</v>
      </c>
      <c r="B92" s="41" t="s">
        <v>207</v>
      </c>
      <c r="C92" s="42">
        <v>0</v>
      </c>
      <c r="D92" s="44">
        <v>1764</v>
      </c>
      <c r="E92" s="44">
        <v>1764</v>
      </c>
      <c r="F92" s="44">
        <v>1764</v>
      </c>
      <c r="G92" s="46">
        <v>0</v>
      </c>
      <c r="H92" s="44">
        <v>126.63</v>
      </c>
      <c r="I92" s="44">
        <v>1761.67</v>
      </c>
      <c r="J92" s="41">
        <f t="shared" si="8"/>
        <v>2.3299999999999272</v>
      </c>
      <c r="K92" s="41">
        <f t="shared" si="11"/>
        <v>2.3299999999999272</v>
      </c>
      <c r="L92" s="41">
        <f t="shared" si="12"/>
        <v>0</v>
      </c>
      <c r="M92" s="47">
        <v>126.63</v>
      </c>
      <c r="N92" s="41">
        <f t="shared" si="14"/>
        <v>1635.04</v>
      </c>
      <c r="O92" s="48">
        <f t="shared" si="13"/>
        <v>0.99867913832199551</v>
      </c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  <c r="GK92" s="22"/>
      <c r="GL92" s="22"/>
      <c r="GM92" s="22"/>
      <c r="GN92" s="22"/>
      <c r="GO92" s="22"/>
      <c r="GP92" s="22"/>
      <c r="GQ92" s="22"/>
      <c r="GR92" s="22"/>
      <c r="GS92" s="22"/>
      <c r="GT92" s="22"/>
      <c r="GU92" s="22"/>
      <c r="GV92" s="22"/>
      <c r="GW92" s="22"/>
      <c r="GX92" s="22"/>
      <c r="GY92" s="22"/>
      <c r="GZ92" s="22"/>
      <c r="HA92" s="22"/>
      <c r="HB92" s="22"/>
      <c r="HC92" s="22"/>
      <c r="HD92" s="22"/>
      <c r="HE92" s="22"/>
      <c r="HF92" s="22"/>
      <c r="HG92" s="22"/>
      <c r="HH92" s="22"/>
      <c r="HI92" s="22"/>
      <c r="HJ92" s="22"/>
      <c r="HK92" s="22"/>
      <c r="HL92" s="22"/>
      <c r="HM92" s="22"/>
      <c r="HN92" s="22"/>
      <c r="HO92" s="22"/>
      <c r="HP92" s="22"/>
      <c r="HQ92" s="22"/>
      <c r="HR92" s="22"/>
      <c r="HS92" s="22"/>
      <c r="HT92" s="22"/>
      <c r="HU92" s="22"/>
      <c r="HV92" s="22"/>
      <c r="HW92" s="22"/>
      <c r="HX92" s="22"/>
      <c r="HY92" s="22"/>
    </row>
    <row r="93" spans="1:233" s="53" customFormat="1" ht="22.5" customHeight="1" x14ac:dyDescent="0.25">
      <c r="A93" s="40" t="s">
        <v>208</v>
      </c>
      <c r="B93" s="41" t="s">
        <v>209</v>
      </c>
      <c r="C93" s="42">
        <v>0</v>
      </c>
      <c r="D93" s="44">
        <v>434</v>
      </c>
      <c r="E93" s="44">
        <v>434</v>
      </c>
      <c r="F93" s="44">
        <v>434</v>
      </c>
      <c r="G93" s="46">
        <v>0</v>
      </c>
      <c r="H93" s="44">
        <v>433.71</v>
      </c>
      <c r="I93" s="44">
        <v>434</v>
      </c>
      <c r="J93" s="41">
        <f t="shared" si="8"/>
        <v>0</v>
      </c>
      <c r="K93" s="41">
        <f t="shared" si="11"/>
        <v>0</v>
      </c>
      <c r="L93" s="41">
        <f t="shared" si="12"/>
        <v>0</v>
      </c>
      <c r="M93" s="47">
        <v>433.71</v>
      </c>
      <c r="N93" s="41">
        <f t="shared" si="14"/>
        <v>0.29000000000002046</v>
      </c>
      <c r="O93" s="48">
        <f t="shared" si="13"/>
        <v>1</v>
      </c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/>
      <c r="EJ93" s="22"/>
      <c r="EK93" s="22"/>
      <c r="EL93" s="22"/>
      <c r="EM93" s="22"/>
      <c r="EN93" s="22"/>
      <c r="EO93" s="22"/>
      <c r="EP93" s="22"/>
      <c r="EQ93" s="22"/>
      <c r="ER93" s="22"/>
      <c r="ES93" s="22"/>
      <c r="ET93" s="22"/>
      <c r="EU93" s="22"/>
      <c r="EV93" s="22"/>
      <c r="EW93" s="22"/>
      <c r="EX93" s="22"/>
      <c r="EY93" s="22"/>
      <c r="EZ93" s="22"/>
      <c r="FA93" s="22"/>
      <c r="FB93" s="22"/>
      <c r="FC93" s="22"/>
      <c r="FD93" s="22"/>
      <c r="FE93" s="22"/>
      <c r="FF93" s="22"/>
      <c r="FG93" s="22"/>
      <c r="FH93" s="22"/>
      <c r="FI93" s="22"/>
      <c r="FJ93" s="22"/>
      <c r="FK93" s="22"/>
      <c r="FL93" s="22"/>
      <c r="FM93" s="22"/>
      <c r="FN93" s="22"/>
      <c r="FO93" s="22"/>
      <c r="FP93" s="22"/>
      <c r="FQ93" s="22"/>
      <c r="FR93" s="22"/>
      <c r="FS93" s="22"/>
      <c r="FT93" s="22"/>
      <c r="FU93" s="22"/>
      <c r="FV93" s="22"/>
      <c r="FW93" s="22"/>
      <c r="FX93" s="22"/>
      <c r="FY93" s="22"/>
      <c r="FZ93" s="22"/>
      <c r="GA93" s="22"/>
      <c r="GB93" s="22"/>
      <c r="GC93" s="22"/>
      <c r="GD93" s="22"/>
      <c r="GE93" s="22"/>
      <c r="GF93" s="22"/>
      <c r="GG93" s="22"/>
      <c r="GH93" s="22"/>
      <c r="GI93" s="22"/>
      <c r="GJ93" s="22"/>
      <c r="GK93" s="22"/>
      <c r="GL93" s="22"/>
      <c r="GM93" s="22"/>
      <c r="GN93" s="22"/>
      <c r="GO93" s="22"/>
      <c r="GP93" s="22"/>
      <c r="GQ93" s="22"/>
      <c r="GR93" s="22"/>
      <c r="GS93" s="22"/>
      <c r="GT93" s="22"/>
      <c r="GU93" s="22"/>
      <c r="GV93" s="22"/>
      <c r="GW93" s="22"/>
      <c r="GX93" s="22"/>
      <c r="GY93" s="22"/>
      <c r="GZ93" s="22"/>
      <c r="HA93" s="22"/>
      <c r="HB93" s="22"/>
      <c r="HC93" s="22"/>
      <c r="HD93" s="22"/>
      <c r="HE93" s="22"/>
      <c r="HF93" s="22"/>
      <c r="HG93" s="22"/>
      <c r="HH93" s="22"/>
      <c r="HI93" s="22"/>
      <c r="HJ93" s="22"/>
      <c r="HK93" s="22"/>
      <c r="HL93" s="22"/>
      <c r="HM93" s="22"/>
      <c r="HN93" s="22"/>
      <c r="HO93" s="22"/>
      <c r="HP93" s="22"/>
      <c r="HQ93" s="22"/>
      <c r="HR93" s="22"/>
      <c r="HS93" s="22"/>
      <c r="HT93" s="22"/>
      <c r="HU93" s="22"/>
      <c r="HV93" s="22"/>
      <c r="HW93" s="22"/>
      <c r="HX93" s="22"/>
      <c r="HY93" s="22"/>
    </row>
    <row r="94" spans="1:233" s="53" customFormat="1" ht="22.5" customHeight="1" x14ac:dyDescent="0.25">
      <c r="A94" s="40" t="s">
        <v>210</v>
      </c>
      <c r="B94" s="41" t="s">
        <v>211</v>
      </c>
      <c r="C94" s="42">
        <v>0</v>
      </c>
      <c r="D94" s="44">
        <v>193</v>
      </c>
      <c r="E94" s="44">
        <v>193</v>
      </c>
      <c r="F94" s="44">
        <v>193</v>
      </c>
      <c r="G94" s="46">
        <v>0</v>
      </c>
      <c r="H94" s="44">
        <v>192.6</v>
      </c>
      <c r="I94" s="44">
        <v>193</v>
      </c>
      <c r="J94" s="41">
        <f t="shared" si="8"/>
        <v>0</v>
      </c>
      <c r="K94" s="41">
        <f t="shared" si="11"/>
        <v>0</v>
      </c>
      <c r="L94" s="41">
        <f t="shared" si="12"/>
        <v>0</v>
      </c>
      <c r="M94" s="47">
        <v>192.6</v>
      </c>
      <c r="N94" s="41">
        <f t="shared" si="14"/>
        <v>0.40000000000000568</v>
      </c>
      <c r="O94" s="48">
        <f t="shared" si="13"/>
        <v>1</v>
      </c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  <c r="FX94" s="22"/>
      <c r="FY94" s="22"/>
      <c r="FZ94" s="22"/>
      <c r="GA94" s="22"/>
      <c r="GB94" s="22"/>
      <c r="GC94" s="22"/>
      <c r="GD94" s="22"/>
      <c r="GE94" s="22"/>
      <c r="GF94" s="22"/>
      <c r="GG94" s="22"/>
      <c r="GH94" s="22"/>
      <c r="GI94" s="22"/>
      <c r="GJ94" s="22"/>
      <c r="GK94" s="22"/>
      <c r="GL94" s="22"/>
      <c r="GM94" s="22"/>
      <c r="GN94" s="22"/>
      <c r="GO94" s="22"/>
      <c r="GP94" s="22"/>
      <c r="GQ94" s="22"/>
      <c r="GR94" s="22"/>
      <c r="GS94" s="22"/>
      <c r="GT94" s="22"/>
      <c r="GU94" s="22"/>
      <c r="GV94" s="22"/>
      <c r="GW94" s="22"/>
      <c r="GX94" s="22"/>
      <c r="GY94" s="22"/>
      <c r="GZ94" s="22"/>
      <c r="HA94" s="22"/>
      <c r="HB94" s="22"/>
      <c r="HC94" s="22"/>
      <c r="HD94" s="22"/>
      <c r="HE94" s="22"/>
      <c r="HF94" s="22"/>
      <c r="HG94" s="22"/>
      <c r="HH94" s="22"/>
      <c r="HI94" s="22"/>
      <c r="HJ94" s="22"/>
      <c r="HK94" s="22"/>
      <c r="HL94" s="22"/>
      <c r="HM94" s="22"/>
      <c r="HN94" s="22"/>
      <c r="HO94" s="22"/>
      <c r="HP94" s="22"/>
      <c r="HQ94" s="22"/>
      <c r="HR94" s="22"/>
      <c r="HS94" s="22"/>
      <c r="HT94" s="22"/>
      <c r="HU94" s="22"/>
      <c r="HV94" s="22"/>
      <c r="HW94" s="22"/>
      <c r="HX94" s="22"/>
      <c r="HY94" s="22"/>
    </row>
    <row r="95" spans="1:233" s="53" customFormat="1" ht="22.5" customHeight="1" x14ac:dyDescent="0.25">
      <c r="A95" s="40" t="s">
        <v>212</v>
      </c>
      <c r="B95" s="41" t="s">
        <v>213</v>
      </c>
      <c r="C95" s="42">
        <v>0</v>
      </c>
      <c r="D95" s="44">
        <v>3</v>
      </c>
      <c r="E95" s="44">
        <v>3</v>
      </c>
      <c r="F95" s="44">
        <v>3</v>
      </c>
      <c r="G95" s="46">
        <v>0</v>
      </c>
      <c r="H95" s="44">
        <v>2.4</v>
      </c>
      <c r="I95" s="44">
        <v>2.4</v>
      </c>
      <c r="J95" s="41">
        <f t="shared" ref="J95:J108" si="15">SUM(F95-I95)</f>
        <v>0.60000000000000009</v>
      </c>
      <c r="K95" s="41">
        <f t="shared" si="11"/>
        <v>0.60000000000000009</v>
      </c>
      <c r="L95" s="41">
        <f t="shared" si="12"/>
        <v>0</v>
      </c>
      <c r="M95" s="47">
        <v>2.4</v>
      </c>
      <c r="N95" s="41"/>
      <c r="O95" s="48">
        <f t="shared" si="13"/>
        <v>0.79999999999999993</v>
      </c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  <c r="FQ95" s="22"/>
      <c r="FR95" s="22"/>
      <c r="FS95" s="22"/>
      <c r="FT95" s="22"/>
      <c r="FU95" s="22"/>
      <c r="FV95" s="22"/>
      <c r="FW95" s="22"/>
      <c r="FX95" s="22"/>
      <c r="FY95" s="22"/>
      <c r="FZ95" s="22"/>
      <c r="GA95" s="22"/>
      <c r="GB95" s="22"/>
      <c r="GC95" s="22"/>
      <c r="GD95" s="22"/>
      <c r="GE95" s="22"/>
      <c r="GF95" s="22"/>
      <c r="GG95" s="22"/>
      <c r="GH95" s="22"/>
      <c r="GI95" s="22"/>
      <c r="GJ95" s="22"/>
      <c r="GK95" s="22"/>
      <c r="GL95" s="22"/>
      <c r="GM95" s="22"/>
      <c r="GN95" s="22"/>
      <c r="GO95" s="22"/>
      <c r="GP95" s="22"/>
      <c r="GQ95" s="22"/>
      <c r="GR95" s="22"/>
      <c r="GS95" s="22"/>
      <c r="GT95" s="22"/>
      <c r="GU95" s="22"/>
      <c r="GV95" s="22"/>
      <c r="GW95" s="22"/>
      <c r="GX95" s="22"/>
      <c r="GY95" s="22"/>
      <c r="GZ95" s="22"/>
      <c r="HA95" s="22"/>
      <c r="HB95" s="22"/>
      <c r="HC95" s="22"/>
      <c r="HD95" s="22"/>
      <c r="HE95" s="22"/>
      <c r="HF95" s="22"/>
      <c r="HG95" s="22"/>
      <c r="HH95" s="22"/>
      <c r="HI95" s="22"/>
      <c r="HJ95" s="22"/>
      <c r="HK95" s="22"/>
      <c r="HL95" s="22"/>
      <c r="HM95" s="22"/>
      <c r="HN95" s="22"/>
      <c r="HO95" s="22"/>
      <c r="HP95" s="22"/>
      <c r="HQ95" s="22"/>
      <c r="HR95" s="22"/>
      <c r="HS95" s="22"/>
      <c r="HT95" s="22"/>
      <c r="HU95" s="22"/>
      <c r="HV95" s="22"/>
      <c r="HW95" s="22"/>
      <c r="HX95" s="22"/>
      <c r="HY95" s="22"/>
    </row>
    <row r="96" spans="1:233" s="53" customFormat="1" ht="22.5" customHeight="1" x14ac:dyDescent="0.25">
      <c r="A96" s="40" t="s">
        <v>214</v>
      </c>
      <c r="B96" s="41" t="s">
        <v>215</v>
      </c>
      <c r="C96" s="42">
        <v>0</v>
      </c>
      <c r="D96" s="44">
        <v>434</v>
      </c>
      <c r="E96" s="44">
        <v>434</v>
      </c>
      <c r="F96" s="44">
        <v>434</v>
      </c>
      <c r="G96" s="46">
        <v>0</v>
      </c>
      <c r="H96" s="44">
        <v>433.03</v>
      </c>
      <c r="I96" s="44">
        <v>433.74</v>
      </c>
      <c r="J96" s="41">
        <f t="shared" si="15"/>
        <v>0.25999999999999091</v>
      </c>
      <c r="K96" s="41">
        <f t="shared" si="11"/>
        <v>0.25999999999999091</v>
      </c>
      <c r="L96" s="41">
        <f t="shared" si="12"/>
        <v>0</v>
      </c>
      <c r="M96" s="47">
        <v>179.5</v>
      </c>
      <c r="N96" s="41">
        <f t="shared" si="14"/>
        <v>254.24</v>
      </c>
      <c r="O96" s="48">
        <f t="shared" si="13"/>
        <v>0.9994009216589862</v>
      </c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22"/>
      <c r="GE96" s="22"/>
      <c r="GF96" s="22"/>
      <c r="GG96" s="22"/>
      <c r="GH96" s="22"/>
      <c r="GI96" s="22"/>
      <c r="GJ96" s="22"/>
      <c r="GK96" s="22"/>
      <c r="GL96" s="22"/>
      <c r="GM96" s="22"/>
      <c r="GN96" s="22"/>
      <c r="GO96" s="22"/>
      <c r="GP96" s="22"/>
      <c r="GQ96" s="22"/>
      <c r="GR96" s="22"/>
      <c r="GS96" s="22"/>
      <c r="GT96" s="22"/>
      <c r="GU96" s="22"/>
      <c r="GV96" s="22"/>
      <c r="GW96" s="22"/>
      <c r="GX96" s="22"/>
      <c r="GY96" s="22"/>
      <c r="GZ96" s="22"/>
      <c r="HA96" s="22"/>
      <c r="HB96" s="22"/>
      <c r="HC96" s="22"/>
      <c r="HD96" s="22"/>
      <c r="HE96" s="22"/>
      <c r="HF96" s="22"/>
      <c r="HG96" s="22"/>
      <c r="HH96" s="22"/>
      <c r="HI96" s="22"/>
      <c r="HJ96" s="22"/>
      <c r="HK96" s="22"/>
      <c r="HL96" s="22"/>
      <c r="HM96" s="22"/>
      <c r="HN96" s="22"/>
      <c r="HO96" s="22"/>
      <c r="HP96" s="22"/>
      <c r="HQ96" s="22"/>
      <c r="HR96" s="22"/>
      <c r="HS96" s="22"/>
      <c r="HT96" s="22"/>
      <c r="HU96" s="22"/>
      <c r="HV96" s="22"/>
      <c r="HW96" s="22"/>
      <c r="HX96" s="22"/>
      <c r="HY96" s="22"/>
    </row>
    <row r="97" spans="1:233" s="53" customFormat="1" ht="22.5" customHeight="1" x14ac:dyDescent="0.25">
      <c r="A97" s="119" t="s">
        <v>216</v>
      </c>
      <c r="B97" s="120"/>
      <c r="C97" s="38">
        <f t="shared" ref="C97:N97" si="16">SUM(C98:C104)</f>
        <v>19402</v>
      </c>
      <c r="D97" s="39">
        <f t="shared" si="16"/>
        <v>-821</v>
      </c>
      <c r="E97" s="39">
        <f t="shared" si="16"/>
        <v>18581</v>
      </c>
      <c r="F97" s="39">
        <f t="shared" si="16"/>
        <v>18581</v>
      </c>
      <c r="G97" s="39">
        <f t="shared" si="16"/>
        <v>0</v>
      </c>
      <c r="H97" s="39">
        <f t="shared" si="16"/>
        <v>16590.45</v>
      </c>
      <c r="I97" s="39">
        <f t="shared" si="16"/>
        <v>16593.449999999997</v>
      </c>
      <c r="J97" s="39">
        <f t="shared" si="16"/>
        <v>1987.5500000000009</v>
      </c>
      <c r="K97" s="39">
        <f t="shared" si="16"/>
        <v>1987.5500000000009</v>
      </c>
      <c r="L97" s="41">
        <f t="shared" si="12"/>
        <v>0</v>
      </c>
      <c r="M97" s="49">
        <f t="shared" si="16"/>
        <v>1768.1799999999998</v>
      </c>
      <c r="N97" s="39">
        <f t="shared" si="16"/>
        <v>8109.2699999999995</v>
      </c>
      <c r="O97" s="35">
        <f t="shared" si="13"/>
        <v>0.89303320596308045</v>
      </c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  <c r="GE97" s="36"/>
      <c r="GF97" s="36"/>
      <c r="GG97" s="36"/>
      <c r="GH97" s="36"/>
      <c r="GI97" s="36"/>
      <c r="GJ97" s="36"/>
      <c r="GK97" s="36"/>
      <c r="GL97" s="36"/>
      <c r="GM97" s="36"/>
      <c r="GN97" s="36"/>
      <c r="GO97" s="36"/>
      <c r="GP97" s="36"/>
      <c r="GQ97" s="36"/>
      <c r="GR97" s="36"/>
      <c r="GS97" s="36"/>
      <c r="GT97" s="36"/>
      <c r="GU97" s="36"/>
      <c r="GV97" s="36"/>
      <c r="GW97" s="36"/>
      <c r="GX97" s="36"/>
      <c r="GY97" s="36"/>
      <c r="GZ97" s="36"/>
      <c r="HA97" s="36"/>
      <c r="HB97" s="36"/>
      <c r="HC97" s="36"/>
      <c r="HD97" s="36"/>
      <c r="HE97" s="36"/>
      <c r="HF97" s="36"/>
      <c r="HG97" s="36"/>
      <c r="HH97" s="36"/>
      <c r="HI97" s="36"/>
      <c r="HJ97" s="36"/>
      <c r="HK97" s="36"/>
      <c r="HL97" s="36"/>
      <c r="HM97" s="36"/>
      <c r="HN97" s="36"/>
      <c r="HO97" s="36"/>
      <c r="HP97" s="36"/>
      <c r="HQ97" s="36"/>
      <c r="HR97" s="36"/>
      <c r="HS97" s="36"/>
      <c r="HT97" s="36"/>
      <c r="HU97" s="36"/>
      <c r="HV97" s="36"/>
      <c r="HW97" s="36"/>
      <c r="HX97" s="36"/>
      <c r="HY97" s="36"/>
    </row>
    <row r="98" spans="1:233" s="53" customFormat="1" ht="22.5" customHeight="1" x14ac:dyDescent="0.25">
      <c r="A98" s="40" t="s">
        <v>217</v>
      </c>
      <c r="B98" s="41" t="s">
        <v>218</v>
      </c>
      <c r="C98" s="42">
        <v>0</v>
      </c>
      <c r="D98" s="43">
        <v>1</v>
      </c>
      <c r="E98" s="44">
        <v>1</v>
      </c>
      <c r="F98" s="44">
        <v>1</v>
      </c>
      <c r="G98" s="46">
        <v>0</v>
      </c>
      <c r="H98" s="44">
        <v>0</v>
      </c>
      <c r="I98" s="44">
        <v>0.8</v>
      </c>
      <c r="J98" s="41">
        <f t="shared" si="15"/>
        <v>0.19999999999999996</v>
      </c>
      <c r="K98" s="41">
        <f t="shared" ref="K98:K104" si="17">SUM(E98-I98)</f>
        <v>0.19999999999999996</v>
      </c>
      <c r="L98" s="41">
        <f t="shared" si="12"/>
        <v>0</v>
      </c>
      <c r="M98" s="51">
        <v>0</v>
      </c>
      <c r="N98" s="41">
        <f t="shared" si="14"/>
        <v>0.8</v>
      </c>
      <c r="O98" s="48">
        <f t="shared" si="13"/>
        <v>0.8</v>
      </c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22"/>
      <c r="GB98" s="22"/>
      <c r="GC98" s="22"/>
      <c r="GD98" s="22"/>
      <c r="GE98" s="22"/>
      <c r="GF98" s="22"/>
      <c r="GG98" s="22"/>
      <c r="GH98" s="22"/>
      <c r="GI98" s="22"/>
      <c r="GJ98" s="22"/>
      <c r="GK98" s="22"/>
      <c r="GL98" s="22"/>
      <c r="GM98" s="22"/>
      <c r="GN98" s="22"/>
      <c r="GO98" s="22"/>
      <c r="GP98" s="22"/>
      <c r="GQ98" s="22"/>
      <c r="GR98" s="22"/>
      <c r="GS98" s="22"/>
      <c r="GT98" s="22"/>
      <c r="GU98" s="22"/>
      <c r="GV98" s="22"/>
      <c r="GW98" s="22"/>
      <c r="GX98" s="22"/>
      <c r="GY98" s="22"/>
      <c r="GZ98" s="22"/>
      <c r="HA98" s="22"/>
      <c r="HB98" s="22"/>
      <c r="HC98" s="22"/>
      <c r="HD98" s="22"/>
      <c r="HE98" s="22"/>
      <c r="HF98" s="22"/>
      <c r="HG98" s="22"/>
      <c r="HH98" s="22"/>
      <c r="HI98" s="22"/>
      <c r="HJ98" s="22"/>
      <c r="HK98" s="22"/>
      <c r="HL98" s="22"/>
      <c r="HM98" s="22"/>
      <c r="HN98" s="22"/>
      <c r="HO98" s="22"/>
      <c r="HP98" s="22"/>
      <c r="HQ98" s="22"/>
      <c r="HR98" s="22"/>
      <c r="HS98" s="22"/>
      <c r="HT98" s="22"/>
      <c r="HU98" s="22"/>
      <c r="HV98" s="22"/>
      <c r="HW98" s="22"/>
      <c r="HX98" s="22"/>
      <c r="HY98" s="22"/>
    </row>
    <row r="99" spans="1:233" s="53" customFormat="1" ht="22.5" customHeight="1" x14ac:dyDescent="0.25">
      <c r="A99" s="40" t="s">
        <v>219</v>
      </c>
      <c r="B99" s="41" t="s">
        <v>220</v>
      </c>
      <c r="C99" s="42">
        <v>6402</v>
      </c>
      <c r="D99" s="43">
        <v>-6402</v>
      </c>
      <c r="E99" s="44">
        <v>0</v>
      </c>
      <c r="F99" s="44">
        <v>0</v>
      </c>
      <c r="G99" s="46">
        <v>0</v>
      </c>
      <c r="H99" s="66">
        <v>0</v>
      </c>
      <c r="I99" s="44">
        <v>0</v>
      </c>
      <c r="J99" s="41">
        <f t="shared" si="15"/>
        <v>0</v>
      </c>
      <c r="K99" s="41">
        <f t="shared" si="17"/>
        <v>0</v>
      </c>
      <c r="L99" s="41">
        <f t="shared" si="12"/>
        <v>0</v>
      </c>
      <c r="M99" s="51">
        <v>0</v>
      </c>
      <c r="N99" s="41">
        <f t="shared" si="14"/>
        <v>0</v>
      </c>
      <c r="O99" s="48">
        <v>0</v>
      </c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22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22"/>
      <c r="FX99" s="22"/>
      <c r="FY99" s="22"/>
      <c r="FZ99" s="22"/>
      <c r="GA99" s="22"/>
      <c r="GB99" s="22"/>
      <c r="GC99" s="22"/>
      <c r="GD99" s="22"/>
      <c r="GE99" s="22"/>
      <c r="GF99" s="22"/>
      <c r="GG99" s="22"/>
      <c r="GH99" s="22"/>
      <c r="GI99" s="22"/>
      <c r="GJ99" s="22"/>
      <c r="GK99" s="22"/>
      <c r="GL99" s="22"/>
      <c r="GM99" s="22"/>
      <c r="GN99" s="22"/>
      <c r="GO99" s="22"/>
      <c r="GP99" s="22"/>
      <c r="GQ99" s="22"/>
      <c r="GR99" s="22"/>
      <c r="GS99" s="22"/>
      <c r="GT99" s="22"/>
      <c r="GU99" s="22"/>
      <c r="GV99" s="22"/>
      <c r="GW99" s="22"/>
      <c r="GX99" s="22"/>
      <c r="GY99" s="22"/>
      <c r="GZ99" s="22"/>
      <c r="HA99" s="22"/>
      <c r="HB99" s="22"/>
      <c r="HC99" s="22"/>
      <c r="HD99" s="22"/>
      <c r="HE99" s="22"/>
      <c r="HF99" s="22"/>
      <c r="HG99" s="22"/>
      <c r="HH99" s="22"/>
      <c r="HI99" s="22"/>
      <c r="HJ99" s="22"/>
      <c r="HK99" s="22"/>
      <c r="HL99" s="22"/>
      <c r="HM99" s="22"/>
      <c r="HN99" s="22"/>
      <c r="HO99" s="22"/>
      <c r="HP99" s="22"/>
      <c r="HQ99" s="22"/>
      <c r="HR99" s="22"/>
      <c r="HS99" s="22"/>
      <c r="HT99" s="22"/>
      <c r="HU99" s="22"/>
      <c r="HV99" s="22"/>
      <c r="HW99" s="22"/>
      <c r="HX99" s="22"/>
      <c r="HY99" s="22"/>
    </row>
    <row r="100" spans="1:233" s="53" customFormat="1" ht="22.5" customHeight="1" x14ac:dyDescent="0.25">
      <c r="A100" s="40" t="s">
        <v>221</v>
      </c>
      <c r="B100" s="41" t="s">
        <v>222</v>
      </c>
      <c r="C100" s="42">
        <v>1000</v>
      </c>
      <c r="D100" s="43">
        <v>-999</v>
      </c>
      <c r="E100" s="44">
        <v>1</v>
      </c>
      <c r="F100" s="44">
        <v>1</v>
      </c>
      <c r="G100" s="46">
        <v>0</v>
      </c>
      <c r="H100" s="66">
        <v>0</v>
      </c>
      <c r="I100" s="44">
        <v>0.97</v>
      </c>
      <c r="J100" s="41">
        <f t="shared" si="15"/>
        <v>3.0000000000000027E-2</v>
      </c>
      <c r="K100" s="41">
        <f t="shared" si="17"/>
        <v>3.0000000000000027E-2</v>
      </c>
      <c r="L100" s="41">
        <f t="shared" si="12"/>
        <v>0</v>
      </c>
      <c r="M100" s="51">
        <v>0</v>
      </c>
      <c r="N100" s="41">
        <f t="shared" si="14"/>
        <v>0.97</v>
      </c>
      <c r="O100" s="48">
        <f t="shared" si="13"/>
        <v>0.97</v>
      </c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2"/>
      <c r="FZ100" s="22"/>
      <c r="GA100" s="22"/>
      <c r="GB100" s="22"/>
      <c r="GC100" s="22"/>
      <c r="GD100" s="22"/>
      <c r="GE100" s="22"/>
      <c r="GF100" s="22"/>
      <c r="GG100" s="22"/>
      <c r="GH100" s="22"/>
      <c r="GI100" s="22"/>
      <c r="GJ100" s="22"/>
      <c r="GK100" s="22"/>
      <c r="GL100" s="22"/>
      <c r="GM100" s="22"/>
      <c r="GN100" s="22"/>
      <c r="GO100" s="22"/>
      <c r="GP100" s="22"/>
      <c r="GQ100" s="22"/>
      <c r="GR100" s="22"/>
      <c r="GS100" s="22"/>
      <c r="GT100" s="22"/>
      <c r="GU100" s="22"/>
      <c r="GV100" s="22"/>
      <c r="GW100" s="22"/>
      <c r="GX100" s="22"/>
      <c r="GY100" s="22"/>
      <c r="GZ100" s="22"/>
      <c r="HA100" s="22"/>
      <c r="HB100" s="22"/>
      <c r="HC100" s="22"/>
      <c r="HD100" s="22"/>
      <c r="HE100" s="22"/>
      <c r="HF100" s="22"/>
      <c r="HG100" s="22"/>
      <c r="HH100" s="22"/>
      <c r="HI100" s="22"/>
      <c r="HJ100" s="22"/>
      <c r="HK100" s="22"/>
      <c r="HL100" s="22"/>
      <c r="HM100" s="22"/>
      <c r="HN100" s="22"/>
      <c r="HO100" s="22"/>
      <c r="HP100" s="22"/>
      <c r="HQ100" s="22"/>
      <c r="HR100" s="22"/>
      <c r="HS100" s="22"/>
      <c r="HT100" s="22"/>
      <c r="HU100" s="22"/>
      <c r="HV100" s="22"/>
      <c r="HW100" s="22"/>
      <c r="HX100" s="22"/>
      <c r="HY100" s="22"/>
    </row>
    <row r="101" spans="1:233" s="53" customFormat="1" ht="22.5" customHeight="1" x14ac:dyDescent="0.25">
      <c r="A101" s="40" t="s">
        <v>223</v>
      </c>
      <c r="B101" s="41" t="s">
        <v>224</v>
      </c>
      <c r="C101" s="42">
        <v>2000</v>
      </c>
      <c r="D101" s="43">
        <v>-1999</v>
      </c>
      <c r="E101" s="44">
        <v>1</v>
      </c>
      <c r="F101" s="44">
        <v>1</v>
      </c>
      <c r="G101" s="46">
        <v>0</v>
      </c>
      <c r="H101" s="44">
        <v>0</v>
      </c>
      <c r="I101" s="44">
        <v>0.03</v>
      </c>
      <c r="J101" s="41">
        <f t="shared" si="15"/>
        <v>0.97</v>
      </c>
      <c r="K101" s="41">
        <f t="shared" si="17"/>
        <v>0.97</v>
      </c>
      <c r="L101" s="41">
        <f t="shared" si="12"/>
        <v>0</v>
      </c>
      <c r="M101" s="51">
        <v>0</v>
      </c>
      <c r="N101" s="41">
        <f t="shared" si="14"/>
        <v>0.03</v>
      </c>
      <c r="O101" s="48">
        <f t="shared" si="13"/>
        <v>0.03</v>
      </c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22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22"/>
      <c r="FX101" s="22"/>
      <c r="FY101" s="22"/>
      <c r="FZ101" s="22"/>
      <c r="GA101" s="22"/>
      <c r="GB101" s="22"/>
      <c r="GC101" s="22"/>
      <c r="GD101" s="22"/>
      <c r="GE101" s="22"/>
      <c r="GF101" s="22"/>
      <c r="GG101" s="22"/>
      <c r="GH101" s="22"/>
      <c r="GI101" s="22"/>
      <c r="GJ101" s="22"/>
      <c r="GK101" s="22"/>
      <c r="GL101" s="22"/>
      <c r="GM101" s="22"/>
      <c r="GN101" s="22"/>
      <c r="GO101" s="22"/>
      <c r="GP101" s="22"/>
      <c r="GQ101" s="22"/>
      <c r="GR101" s="22"/>
      <c r="GS101" s="22"/>
      <c r="GT101" s="22"/>
      <c r="GU101" s="22"/>
      <c r="GV101" s="22"/>
      <c r="GW101" s="22"/>
      <c r="GX101" s="22"/>
      <c r="GY101" s="22"/>
      <c r="GZ101" s="22"/>
      <c r="HA101" s="22"/>
      <c r="HB101" s="22"/>
      <c r="HC101" s="22"/>
      <c r="HD101" s="22"/>
      <c r="HE101" s="22"/>
      <c r="HF101" s="22"/>
      <c r="HG101" s="22"/>
      <c r="HH101" s="22"/>
      <c r="HI101" s="22"/>
      <c r="HJ101" s="22"/>
      <c r="HK101" s="22"/>
      <c r="HL101" s="22"/>
      <c r="HM101" s="22"/>
      <c r="HN101" s="22"/>
      <c r="HO101" s="22"/>
      <c r="HP101" s="22"/>
      <c r="HQ101" s="22"/>
      <c r="HR101" s="22"/>
      <c r="HS101" s="22"/>
      <c r="HT101" s="22"/>
      <c r="HU101" s="22"/>
      <c r="HV101" s="22"/>
      <c r="HW101" s="22"/>
      <c r="HX101" s="22"/>
      <c r="HY101" s="22"/>
    </row>
    <row r="102" spans="1:233" s="53" customFormat="1" ht="22.5" customHeight="1" x14ac:dyDescent="0.25">
      <c r="A102" s="40">
        <v>350</v>
      </c>
      <c r="B102" s="41" t="s">
        <v>225</v>
      </c>
      <c r="C102" s="42"/>
      <c r="D102" s="43">
        <v>7236</v>
      </c>
      <c r="E102" s="44">
        <v>7236</v>
      </c>
      <c r="F102" s="44">
        <v>7236</v>
      </c>
      <c r="G102" s="46"/>
      <c r="H102" s="44">
        <v>6716</v>
      </c>
      <c r="I102" s="44">
        <v>6716</v>
      </c>
      <c r="J102" s="41">
        <f t="shared" si="15"/>
        <v>520</v>
      </c>
      <c r="K102" s="41">
        <f t="shared" si="17"/>
        <v>520</v>
      </c>
      <c r="L102" s="41">
        <f t="shared" si="12"/>
        <v>0</v>
      </c>
      <c r="M102" s="51">
        <v>0</v>
      </c>
      <c r="N102" s="41"/>
      <c r="O102" s="48">
        <f t="shared" si="13"/>
        <v>0.92813709231619679</v>
      </c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  <c r="FF102" s="22"/>
      <c r="FG102" s="22"/>
      <c r="FH102" s="22"/>
      <c r="FI102" s="22"/>
      <c r="FJ102" s="22"/>
      <c r="FK102" s="22"/>
      <c r="FL102" s="22"/>
      <c r="FM102" s="22"/>
      <c r="FN102" s="22"/>
      <c r="FO102" s="22"/>
      <c r="FP102" s="22"/>
      <c r="FQ102" s="22"/>
      <c r="FR102" s="22"/>
      <c r="FS102" s="22"/>
      <c r="FT102" s="22"/>
      <c r="FU102" s="22"/>
      <c r="FV102" s="22"/>
      <c r="FW102" s="22"/>
      <c r="FX102" s="22"/>
      <c r="FY102" s="22"/>
      <c r="FZ102" s="22"/>
      <c r="GA102" s="22"/>
      <c r="GB102" s="22"/>
      <c r="GC102" s="22"/>
      <c r="GD102" s="22"/>
      <c r="GE102" s="22"/>
      <c r="GF102" s="22"/>
      <c r="GG102" s="22"/>
      <c r="GH102" s="22"/>
      <c r="GI102" s="22"/>
      <c r="GJ102" s="22"/>
      <c r="GK102" s="22"/>
      <c r="GL102" s="22"/>
      <c r="GM102" s="22"/>
      <c r="GN102" s="22"/>
      <c r="GO102" s="22"/>
      <c r="GP102" s="22"/>
      <c r="GQ102" s="22"/>
      <c r="GR102" s="22"/>
      <c r="GS102" s="22"/>
      <c r="GT102" s="22"/>
      <c r="GU102" s="22"/>
      <c r="GV102" s="22"/>
      <c r="GW102" s="22"/>
      <c r="GX102" s="22"/>
      <c r="GY102" s="22"/>
      <c r="GZ102" s="22"/>
      <c r="HA102" s="22"/>
      <c r="HB102" s="22"/>
      <c r="HC102" s="22"/>
      <c r="HD102" s="22"/>
      <c r="HE102" s="22"/>
      <c r="HF102" s="22"/>
      <c r="HG102" s="22"/>
      <c r="HH102" s="22"/>
      <c r="HI102" s="22"/>
      <c r="HJ102" s="22"/>
      <c r="HK102" s="22"/>
      <c r="HL102" s="22"/>
      <c r="HM102" s="22"/>
      <c r="HN102" s="22"/>
      <c r="HO102" s="22"/>
      <c r="HP102" s="22"/>
      <c r="HQ102" s="22"/>
      <c r="HR102" s="22"/>
      <c r="HS102" s="22"/>
      <c r="HT102" s="22"/>
      <c r="HU102" s="22"/>
      <c r="HV102" s="22"/>
      <c r="HW102" s="22"/>
      <c r="HX102" s="22"/>
      <c r="HY102" s="22"/>
    </row>
    <row r="103" spans="1:233" s="53" customFormat="1" ht="22.5" customHeight="1" x14ac:dyDescent="0.25">
      <c r="A103" s="40" t="s">
        <v>226</v>
      </c>
      <c r="B103" s="41" t="s">
        <v>227</v>
      </c>
      <c r="C103" s="42">
        <v>0</v>
      </c>
      <c r="D103" s="43">
        <v>1542</v>
      </c>
      <c r="E103" s="44">
        <v>1542</v>
      </c>
      <c r="F103" s="44">
        <v>1542</v>
      </c>
      <c r="G103" s="46">
        <v>0</v>
      </c>
      <c r="H103" s="44">
        <v>1540.75</v>
      </c>
      <c r="I103" s="44">
        <v>1541.35</v>
      </c>
      <c r="J103" s="41">
        <f t="shared" si="15"/>
        <v>0.65000000000009095</v>
      </c>
      <c r="K103" s="41">
        <f t="shared" si="17"/>
        <v>0.65000000000009095</v>
      </c>
      <c r="L103" s="41">
        <f t="shared" si="12"/>
        <v>0</v>
      </c>
      <c r="M103" s="47">
        <v>1086.05</v>
      </c>
      <c r="N103" s="41">
        <f t="shared" si="14"/>
        <v>455.29999999999995</v>
      </c>
      <c r="O103" s="48">
        <f t="shared" si="13"/>
        <v>0.99957846952010365</v>
      </c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  <c r="FF103" s="22"/>
      <c r="FG103" s="22"/>
      <c r="FH103" s="22"/>
      <c r="FI103" s="22"/>
      <c r="FJ103" s="22"/>
      <c r="FK103" s="22"/>
      <c r="FL103" s="22"/>
      <c r="FM103" s="22"/>
      <c r="FN103" s="22"/>
      <c r="FO103" s="22"/>
      <c r="FP103" s="22"/>
      <c r="FQ103" s="22"/>
      <c r="FR103" s="22"/>
      <c r="FS103" s="22"/>
      <c r="FT103" s="22"/>
      <c r="FU103" s="22"/>
      <c r="FV103" s="22"/>
      <c r="FW103" s="22"/>
      <c r="FX103" s="22"/>
      <c r="FY103" s="22"/>
      <c r="FZ103" s="22"/>
      <c r="GA103" s="22"/>
      <c r="GB103" s="22"/>
      <c r="GC103" s="22"/>
      <c r="GD103" s="22"/>
      <c r="GE103" s="22"/>
      <c r="GF103" s="22"/>
      <c r="GG103" s="22"/>
      <c r="GH103" s="22"/>
      <c r="GI103" s="22"/>
      <c r="GJ103" s="22"/>
      <c r="GK103" s="22"/>
      <c r="GL103" s="22"/>
      <c r="GM103" s="22"/>
      <c r="GN103" s="22"/>
      <c r="GO103" s="22"/>
      <c r="GP103" s="22"/>
      <c r="GQ103" s="22"/>
      <c r="GR103" s="22"/>
      <c r="GS103" s="22"/>
      <c r="GT103" s="22"/>
      <c r="GU103" s="22"/>
      <c r="GV103" s="22"/>
      <c r="GW103" s="22"/>
      <c r="GX103" s="22"/>
      <c r="GY103" s="22"/>
      <c r="GZ103" s="22"/>
      <c r="HA103" s="22"/>
      <c r="HB103" s="22"/>
      <c r="HC103" s="22"/>
      <c r="HD103" s="22"/>
      <c r="HE103" s="22"/>
      <c r="HF103" s="22"/>
      <c r="HG103" s="22"/>
      <c r="HH103" s="22"/>
      <c r="HI103" s="22"/>
      <c r="HJ103" s="22"/>
      <c r="HK103" s="22"/>
      <c r="HL103" s="22"/>
      <c r="HM103" s="22"/>
      <c r="HN103" s="22"/>
      <c r="HO103" s="22"/>
      <c r="HP103" s="22"/>
      <c r="HQ103" s="22"/>
      <c r="HR103" s="22"/>
      <c r="HS103" s="22"/>
      <c r="HT103" s="22"/>
      <c r="HU103" s="22"/>
      <c r="HV103" s="22"/>
      <c r="HW103" s="22"/>
      <c r="HX103" s="22"/>
      <c r="HY103" s="22"/>
    </row>
    <row r="104" spans="1:233" s="53" customFormat="1" ht="22.5" customHeight="1" x14ac:dyDescent="0.25">
      <c r="A104" s="40" t="s">
        <v>228</v>
      </c>
      <c r="B104" s="41" t="s">
        <v>229</v>
      </c>
      <c r="C104" s="42">
        <v>10000</v>
      </c>
      <c r="D104" s="43">
        <v>-200</v>
      </c>
      <c r="E104" s="44">
        <v>9800</v>
      </c>
      <c r="F104" s="44">
        <v>9800</v>
      </c>
      <c r="G104" s="46">
        <v>0</v>
      </c>
      <c r="H104" s="44">
        <v>8333.7000000000007</v>
      </c>
      <c r="I104" s="44">
        <v>8334.2999999999993</v>
      </c>
      <c r="J104" s="41">
        <f t="shared" si="15"/>
        <v>1465.7000000000007</v>
      </c>
      <c r="K104" s="41">
        <f t="shared" si="17"/>
        <v>1465.7000000000007</v>
      </c>
      <c r="L104" s="41">
        <f t="shared" si="12"/>
        <v>0</v>
      </c>
      <c r="M104" s="47">
        <v>682.13</v>
      </c>
      <c r="N104" s="41">
        <f t="shared" si="14"/>
        <v>7652.1699999999992</v>
      </c>
      <c r="O104" s="48">
        <f t="shared" si="13"/>
        <v>0.85043877551020397</v>
      </c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2"/>
      <c r="EN104" s="22"/>
      <c r="EO104" s="22"/>
      <c r="EP104" s="22"/>
      <c r="EQ104" s="22"/>
      <c r="ER104" s="22"/>
      <c r="ES104" s="22"/>
      <c r="ET104" s="22"/>
      <c r="EU104" s="22"/>
      <c r="EV104" s="22"/>
      <c r="EW104" s="22"/>
      <c r="EX104" s="22"/>
      <c r="EY104" s="22"/>
      <c r="EZ104" s="22"/>
      <c r="FA104" s="22"/>
      <c r="FB104" s="22"/>
      <c r="FC104" s="22"/>
      <c r="FD104" s="22"/>
      <c r="FE104" s="22"/>
      <c r="FF104" s="22"/>
      <c r="FG104" s="22"/>
      <c r="FH104" s="22"/>
      <c r="FI104" s="22"/>
      <c r="FJ104" s="22"/>
      <c r="FK104" s="22"/>
      <c r="FL104" s="22"/>
      <c r="FM104" s="22"/>
      <c r="FN104" s="22"/>
      <c r="FO104" s="22"/>
      <c r="FP104" s="22"/>
      <c r="FQ104" s="22"/>
      <c r="FR104" s="22"/>
      <c r="FS104" s="22"/>
      <c r="FT104" s="22"/>
      <c r="FU104" s="22"/>
      <c r="FV104" s="22"/>
      <c r="FW104" s="22"/>
      <c r="FX104" s="22"/>
      <c r="FY104" s="22"/>
      <c r="FZ104" s="22"/>
      <c r="GA104" s="22"/>
      <c r="GB104" s="22"/>
      <c r="GC104" s="22"/>
      <c r="GD104" s="22"/>
      <c r="GE104" s="22"/>
      <c r="GF104" s="22"/>
      <c r="GG104" s="22"/>
      <c r="GH104" s="22"/>
      <c r="GI104" s="22"/>
      <c r="GJ104" s="22"/>
      <c r="GK104" s="22"/>
      <c r="GL104" s="22"/>
      <c r="GM104" s="22"/>
      <c r="GN104" s="22"/>
      <c r="GO104" s="22"/>
      <c r="GP104" s="22"/>
      <c r="GQ104" s="22"/>
      <c r="GR104" s="22"/>
      <c r="GS104" s="22"/>
      <c r="GT104" s="22"/>
      <c r="GU104" s="22"/>
      <c r="GV104" s="22"/>
      <c r="GW104" s="22"/>
      <c r="GX104" s="22"/>
      <c r="GY104" s="22"/>
      <c r="GZ104" s="22"/>
      <c r="HA104" s="22"/>
      <c r="HB104" s="22"/>
      <c r="HC104" s="22"/>
      <c r="HD104" s="22"/>
      <c r="HE104" s="22"/>
      <c r="HF104" s="22"/>
      <c r="HG104" s="22"/>
      <c r="HH104" s="22"/>
      <c r="HI104" s="22"/>
      <c r="HJ104" s="22"/>
      <c r="HK104" s="22"/>
      <c r="HL104" s="22"/>
      <c r="HM104" s="22"/>
      <c r="HN104" s="22"/>
      <c r="HO104" s="22"/>
      <c r="HP104" s="22"/>
      <c r="HQ104" s="22"/>
      <c r="HR104" s="22"/>
      <c r="HS104" s="22"/>
      <c r="HT104" s="22"/>
      <c r="HU104" s="22"/>
      <c r="HV104" s="22"/>
      <c r="HW104" s="22"/>
      <c r="HX104" s="22"/>
      <c r="HY104" s="22"/>
    </row>
    <row r="105" spans="1:233" s="53" customFormat="1" ht="22.5" customHeight="1" x14ac:dyDescent="0.25">
      <c r="A105" s="119" t="s">
        <v>22</v>
      </c>
      <c r="B105" s="120"/>
      <c r="C105" s="38">
        <f t="shared" ref="C105:N105" si="18">SUM(C106:C108)</f>
        <v>145500</v>
      </c>
      <c r="D105" s="39">
        <f t="shared" si="18"/>
        <v>-142209</v>
      </c>
      <c r="E105" s="39">
        <f t="shared" si="18"/>
        <v>3291</v>
      </c>
      <c r="F105" s="39">
        <f t="shared" si="18"/>
        <v>3291</v>
      </c>
      <c r="G105" s="39">
        <f t="shared" si="18"/>
        <v>0</v>
      </c>
      <c r="H105" s="39">
        <f t="shared" si="18"/>
        <v>350</v>
      </c>
      <c r="I105" s="39">
        <f t="shared" si="18"/>
        <v>350</v>
      </c>
      <c r="J105" s="39">
        <f t="shared" si="18"/>
        <v>2941</v>
      </c>
      <c r="K105" s="39">
        <f>SUM(K106:K108)</f>
        <v>2941</v>
      </c>
      <c r="L105" s="41">
        <f t="shared" si="12"/>
        <v>0</v>
      </c>
      <c r="M105" s="49">
        <f t="shared" si="18"/>
        <v>350</v>
      </c>
      <c r="N105" s="39">
        <f t="shared" si="18"/>
        <v>0</v>
      </c>
      <c r="O105" s="35">
        <f t="shared" si="13"/>
        <v>0.10635065329687025</v>
      </c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  <c r="GM105" s="36"/>
      <c r="GN105" s="36"/>
      <c r="GO105" s="36"/>
      <c r="GP105" s="36"/>
      <c r="GQ105" s="36"/>
      <c r="GR105" s="36"/>
      <c r="GS105" s="36"/>
      <c r="GT105" s="36"/>
      <c r="GU105" s="36"/>
      <c r="GV105" s="36"/>
      <c r="GW105" s="36"/>
      <c r="GX105" s="36"/>
      <c r="GY105" s="36"/>
      <c r="GZ105" s="36"/>
      <c r="HA105" s="36"/>
      <c r="HB105" s="36"/>
      <c r="HC105" s="36"/>
      <c r="HD105" s="36"/>
      <c r="HE105" s="36"/>
      <c r="HF105" s="36"/>
      <c r="HG105" s="36"/>
      <c r="HH105" s="36"/>
      <c r="HI105" s="36"/>
      <c r="HJ105" s="36"/>
      <c r="HK105" s="36"/>
      <c r="HL105" s="36"/>
      <c r="HM105" s="36"/>
      <c r="HN105" s="36"/>
      <c r="HO105" s="36"/>
      <c r="HP105" s="36"/>
      <c r="HQ105" s="36"/>
      <c r="HR105" s="36"/>
      <c r="HS105" s="36"/>
      <c r="HT105" s="36"/>
      <c r="HU105" s="36"/>
      <c r="HV105" s="36"/>
      <c r="HW105" s="36"/>
      <c r="HX105" s="36"/>
      <c r="HY105" s="36"/>
    </row>
    <row r="106" spans="1:233" s="53" customFormat="1" ht="22.5" customHeight="1" x14ac:dyDescent="0.25">
      <c r="A106" s="40">
        <v>624</v>
      </c>
      <c r="B106" s="41" t="s">
        <v>230</v>
      </c>
      <c r="C106" s="42">
        <v>10000</v>
      </c>
      <c r="D106" s="43">
        <v>-6709</v>
      </c>
      <c r="E106" s="41">
        <f>SUM(C106:D106)</f>
        <v>3291</v>
      </c>
      <c r="F106" s="44">
        <v>3291</v>
      </c>
      <c r="G106" s="46">
        <v>0</v>
      </c>
      <c r="H106" s="44">
        <v>350</v>
      </c>
      <c r="I106" s="44">
        <v>350</v>
      </c>
      <c r="J106" s="41">
        <f t="shared" si="15"/>
        <v>2941</v>
      </c>
      <c r="K106" s="41">
        <f>SUM(E106-I106)</f>
        <v>2941</v>
      </c>
      <c r="L106" s="41">
        <f>SUM(E106-F106)</f>
        <v>0</v>
      </c>
      <c r="M106" s="47">
        <v>350</v>
      </c>
      <c r="N106" s="41">
        <f t="shared" si="14"/>
        <v>0</v>
      </c>
      <c r="O106" s="48">
        <f t="shared" si="13"/>
        <v>0.10635065329687025</v>
      </c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22"/>
      <c r="CZ106" s="22"/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  <c r="DK106" s="22"/>
      <c r="DL106" s="22"/>
      <c r="DM106" s="22"/>
      <c r="DN106" s="22"/>
      <c r="DO106" s="22"/>
      <c r="DP106" s="22"/>
      <c r="DQ106" s="22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  <c r="EI106" s="22"/>
      <c r="EJ106" s="22"/>
      <c r="EK106" s="22"/>
      <c r="EL106" s="22"/>
      <c r="EM106" s="22"/>
      <c r="EN106" s="22"/>
      <c r="EO106" s="22"/>
      <c r="EP106" s="22"/>
      <c r="EQ106" s="22"/>
      <c r="ER106" s="22"/>
      <c r="ES106" s="22"/>
      <c r="ET106" s="22"/>
      <c r="EU106" s="22"/>
      <c r="EV106" s="22"/>
      <c r="EW106" s="22"/>
      <c r="EX106" s="22"/>
      <c r="EY106" s="22"/>
      <c r="EZ106" s="22"/>
      <c r="FA106" s="22"/>
      <c r="FB106" s="22"/>
      <c r="FC106" s="22"/>
      <c r="FD106" s="22"/>
      <c r="FE106" s="22"/>
      <c r="FF106" s="22"/>
      <c r="FG106" s="22"/>
      <c r="FH106" s="22"/>
      <c r="FI106" s="22"/>
      <c r="FJ106" s="22"/>
      <c r="FK106" s="22"/>
      <c r="FL106" s="22"/>
      <c r="FM106" s="22"/>
      <c r="FN106" s="22"/>
      <c r="FO106" s="22"/>
      <c r="FP106" s="22"/>
      <c r="FQ106" s="22"/>
      <c r="FR106" s="22"/>
      <c r="FS106" s="22"/>
      <c r="FT106" s="22"/>
      <c r="FU106" s="22"/>
      <c r="FV106" s="22"/>
      <c r="FW106" s="22"/>
      <c r="FX106" s="22"/>
      <c r="FY106" s="22"/>
      <c r="FZ106" s="22"/>
      <c r="GA106" s="22"/>
      <c r="GB106" s="22"/>
      <c r="GC106" s="22"/>
      <c r="GD106" s="22"/>
      <c r="GE106" s="22"/>
      <c r="GF106" s="22"/>
      <c r="GG106" s="22"/>
      <c r="GH106" s="22"/>
      <c r="GI106" s="22"/>
      <c r="GJ106" s="22"/>
      <c r="GK106" s="22"/>
      <c r="GL106" s="22"/>
      <c r="GM106" s="22"/>
      <c r="GN106" s="22"/>
      <c r="GO106" s="22"/>
      <c r="GP106" s="22"/>
      <c r="GQ106" s="22"/>
      <c r="GR106" s="22"/>
      <c r="GS106" s="22"/>
      <c r="GT106" s="22"/>
      <c r="GU106" s="22"/>
      <c r="GV106" s="22"/>
      <c r="GW106" s="22"/>
      <c r="GX106" s="22"/>
      <c r="GY106" s="22"/>
      <c r="GZ106" s="22"/>
      <c r="HA106" s="22"/>
      <c r="HB106" s="22"/>
      <c r="HC106" s="22"/>
      <c r="HD106" s="22"/>
      <c r="HE106" s="22"/>
      <c r="HF106" s="22"/>
      <c r="HG106" s="22"/>
      <c r="HH106" s="22"/>
      <c r="HI106" s="22"/>
      <c r="HJ106" s="22"/>
      <c r="HK106" s="22"/>
      <c r="HL106" s="22"/>
      <c r="HM106" s="22"/>
      <c r="HN106" s="22"/>
      <c r="HO106" s="22"/>
      <c r="HP106" s="22"/>
      <c r="HQ106" s="22"/>
      <c r="HR106" s="22"/>
      <c r="HS106" s="22"/>
      <c r="HT106" s="22"/>
      <c r="HU106" s="22"/>
      <c r="HV106" s="22"/>
      <c r="HW106" s="22"/>
      <c r="HX106" s="22"/>
      <c r="HY106" s="22"/>
    </row>
    <row r="107" spans="1:233" s="53" customFormat="1" ht="22.5" customHeight="1" x14ac:dyDescent="0.25">
      <c r="A107" s="40" t="s">
        <v>231</v>
      </c>
      <c r="B107" s="41" t="s">
        <v>232</v>
      </c>
      <c r="C107" s="42">
        <v>5500</v>
      </c>
      <c r="D107" s="43">
        <v>-5500</v>
      </c>
      <c r="E107" s="41">
        <f>SUM(C107:D107)</f>
        <v>0</v>
      </c>
      <c r="F107" s="44">
        <v>0</v>
      </c>
      <c r="G107" s="46">
        <v>0</v>
      </c>
      <c r="H107" s="46">
        <v>0</v>
      </c>
      <c r="I107" s="46">
        <v>0</v>
      </c>
      <c r="J107" s="41">
        <f t="shared" si="15"/>
        <v>0</v>
      </c>
      <c r="K107" s="41">
        <f>SUM(E107-I107)</f>
        <v>0</v>
      </c>
      <c r="L107" s="41">
        <f>SUM(E109-F107)</f>
        <v>0</v>
      </c>
      <c r="M107" s="22">
        <v>0</v>
      </c>
      <c r="N107" s="41">
        <f t="shared" si="14"/>
        <v>0</v>
      </c>
      <c r="O107" s="48">
        <v>0</v>
      </c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  <c r="DK107" s="22"/>
      <c r="DL107" s="22"/>
      <c r="DM107" s="22"/>
      <c r="DN107" s="22"/>
      <c r="DO107" s="22"/>
      <c r="DP107" s="22"/>
      <c r="DQ107" s="22"/>
      <c r="DR107" s="22"/>
      <c r="DS107" s="22"/>
      <c r="DT107" s="22"/>
      <c r="DU107" s="22"/>
      <c r="DV107" s="22"/>
      <c r="DW107" s="22"/>
      <c r="DX107" s="22"/>
      <c r="DY107" s="22"/>
      <c r="DZ107" s="22"/>
      <c r="EA107" s="22"/>
      <c r="EB107" s="22"/>
      <c r="EC107" s="22"/>
      <c r="ED107" s="22"/>
      <c r="EE107" s="22"/>
      <c r="EF107" s="22"/>
      <c r="EG107" s="22"/>
      <c r="EH107" s="22"/>
      <c r="EI107" s="22"/>
      <c r="EJ107" s="22"/>
      <c r="EK107" s="22"/>
      <c r="EL107" s="22"/>
      <c r="EM107" s="22"/>
      <c r="EN107" s="22"/>
      <c r="EO107" s="22"/>
      <c r="EP107" s="22"/>
      <c r="EQ107" s="22"/>
      <c r="ER107" s="22"/>
      <c r="ES107" s="22"/>
      <c r="ET107" s="22"/>
      <c r="EU107" s="22"/>
      <c r="EV107" s="22"/>
      <c r="EW107" s="22"/>
      <c r="EX107" s="22"/>
      <c r="EY107" s="22"/>
      <c r="EZ107" s="22"/>
      <c r="FA107" s="22"/>
      <c r="FB107" s="22"/>
      <c r="FC107" s="22"/>
      <c r="FD107" s="22"/>
      <c r="FE107" s="22"/>
      <c r="FF107" s="22"/>
      <c r="FG107" s="22"/>
      <c r="FH107" s="22"/>
      <c r="FI107" s="22"/>
      <c r="FJ107" s="22"/>
      <c r="FK107" s="22"/>
      <c r="FL107" s="22"/>
      <c r="FM107" s="22"/>
      <c r="FN107" s="22"/>
      <c r="FO107" s="22"/>
      <c r="FP107" s="22"/>
      <c r="FQ107" s="22"/>
      <c r="FR107" s="22"/>
      <c r="FS107" s="22"/>
      <c r="FT107" s="22"/>
      <c r="FU107" s="22"/>
      <c r="FV107" s="22"/>
      <c r="FW107" s="22"/>
      <c r="FX107" s="22"/>
      <c r="FY107" s="22"/>
      <c r="FZ107" s="22"/>
      <c r="GA107" s="22"/>
      <c r="GB107" s="22"/>
      <c r="GC107" s="22"/>
      <c r="GD107" s="22"/>
      <c r="GE107" s="22"/>
      <c r="GF107" s="22"/>
      <c r="GG107" s="22"/>
      <c r="GH107" s="22"/>
      <c r="GI107" s="22"/>
      <c r="GJ107" s="22"/>
      <c r="GK107" s="22"/>
      <c r="GL107" s="22"/>
      <c r="GM107" s="22"/>
      <c r="GN107" s="22"/>
      <c r="GO107" s="22"/>
      <c r="GP107" s="22"/>
      <c r="GQ107" s="22"/>
      <c r="GR107" s="22"/>
      <c r="GS107" s="22"/>
      <c r="GT107" s="22"/>
      <c r="GU107" s="22"/>
      <c r="GV107" s="22"/>
      <c r="GW107" s="22"/>
      <c r="GX107" s="22"/>
      <c r="GY107" s="22"/>
      <c r="GZ107" s="22"/>
      <c r="HA107" s="22"/>
      <c r="HB107" s="22"/>
      <c r="HC107" s="22"/>
      <c r="HD107" s="22"/>
      <c r="HE107" s="22"/>
      <c r="HF107" s="22"/>
      <c r="HG107" s="22"/>
      <c r="HH107" s="22"/>
      <c r="HI107" s="22"/>
      <c r="HJ107" s="22"/>
      <c r="HK107" s="22"/>
      <c r="HL107" s="22"/>
      <c r="HM107" s="22"/>
      <c r="HN107" s="22"/>
      <c r="HO107" s="22"/>
      <c r="HP107" s="22"/>
      <c r="HQ107" s="22"/>
      <c r="HR107" s="22"/>
      <c r="HS107" s="22"/>
      <c r="HT107" s="22"/>
      <c r="HU107" s="22"/>
      <c r="HV107" s="22"/>
      <c r="HW107" s="22"/>
      <c r="HX107" s="22"/>
      <c r="HY107" s="22"/>
    </row>
    <row r="108" spans="1:233" s="53" customFormat="1" ht="22.5" customHeight="1" thickBot="1" x14ac:dyDescent="0.3">
      <c r="A108" s="55" t="s">
        <v>233</v>
      </c>
      <c r="B108" s="56" t="s">
        <v>234</v>
      </c>
      <c r="C108" s="57">
        <v>130000</v>
      </c>
      <c r="D108" s="58">
        <v>-130000</v>
      </c>
      <c r="E108" s="56">
        <f>SUM(C108:D108)</f>
        <v>0</v>
      </c>
      <c r="F108" s="56">
        <v>0</v>
      </c>
      <c r="G108" s="59">
        <v>0</v>
      </c>
      <c r="H108" s="59">
        <v>0</v>
      </c>
      <c r="I108" s="59">
        <v>0</v>
      </c>
      <c r="J108" s="56">
        <f t="shared" si="15"/>
        <v>0</v>
      </c>
      <c r="K108" s="56">
        <f>SUM(E108-I108)</f>
        <v>0</v>
      </c>
      <c r="L108" s="56" t="s">
        <v>235</v>
      </c>
      <c r="M108" s="60">
        <v>0</v>
      </c>
      <c r="N108" s="56">
        <f t="shared" si="14"/>
        <v>0</v>
      </c>
      <c r="O108" s="61">
        <v>0</v>
      </c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/>
      <c r="DM108" s="22"/>
      <c r="DN108" s="22"/>
      <c r="DO108" s="22"/>
      <c r="DP108" s="22"/>
      <c r="DQ108" s="22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  <c r="EI108" s="22"/>
      <c r="EJ108" s="22"/>
      <c r="EK108" s="22"/>
      <c r="EL108" s="22"/>
      <c r="EM108" s="22"/>
      <c r="EN108" s="22"/>
      <c r="EO108" s="22"/>
      <c r="EP108" s="22"/>
      <c r="EQ108" s="22"/>
      <c r="ER108" s="22"/>
      <c r="ES108" s="22"/>
      <c r="ET108" s="22"/>
      <c r="EU108" s="22"/>
      <c r="EV108" s="22"/>
      <c r="EW108" s="22"/>
      <c r="EX108" s="22"/>
      <c r="EY108" s="22"/>
      <c r="EZ108" s="22"/>
      <c r="FA108" s="22"/>
      <c r="FB108" s="22"/>
      <c r="FC108" s="22"/>
      <c r="FD108" s="22"/>
      <c r="FE108" s="22"/>
      <c r="FF108" s="22"/>
      <c r="FG108" s="22"/>
      <c r="FH108" s="22"/>
      <c r="FI108" s="22"/>
      <c r="FJ108" s="22"/>
      <c r="FK108" s="22"/>
      <c r="FL108" s="22"/>
      <c r="FM108" s="22"/>
      <c r="FN108" s="22"/>
      <c r="FO108" s="22"/>
      <c r="FP108" s="22"/>
      <c r="FQ108" s="22"/>
      <c r="FR108" s="22"/>
      <c r="FS108" s="22"/>
      <c r="FT108" s="22"/>
      <c r="FU108" s="22"/>
      <c r="FV108" s="22"/>
      <c r="FW108" s="22"/>
      <c r="FX108" s="22"/>
      <c r="FY108" s="22"/>
      <c r="FZ108" s="22"/>
      <c r="GA108" s="22"/>
      <c r="GB108" s="22"/>
      <c r="GC108" s="22"/>
      <c r="GD108" s="22"/>
      <c r="GE108" s="22"/>
      <c r="GF108" s="22"/>
      <c r="GG108" s="22"/>
      <c r="GH108" s="22"/>
      <c r="GI108" s="22"/>
      <c r="GJ108" s="22"/>
      <c r="GK108" s="22"/>
      <c r="GL108" s="22"/>
      <c r="GM108" s="22"/>
      <c r="GN108" s="22"/>
      <c r="GO108" s="22"/>
      <c r="GP108" s="22"/>
      <c r="GQ108" s="22"/>
      <c r="GR108" s="22"/>
      <c r="GS108" s="22"/>
      <c r="GT108" s="22"/>
      <c r="GU108" s="22"/>
      <c r="GV108" s="22"/>
      <c r="GW108" s="22"/>
      <c r="GX108" s="22"/>
      <c r="GY108" s="22"/>
      <c r="GZ108" s="22"/>
      <c r="HA108" s="22"/>
      <c r="HB108" s="22"/>
      <c r="HC108" s="22"/>
      <c r="HD108" s="22"/>
      <c r="HE108" s="22"/>
      <c r="HF108" s="22"/>
      <c r="HG108" s="22"/>
      <c r="HH108" s="22"/>
      <c r="HI108" s="22"/>
      <c r="HJ108" s="22"/>
      <c r="HK108" s="22"/>
      <c r="HL108" s="22"/>
      <c r="HM108" s="22"/>
      <c r="HN108" s="22"/>
      <c r="HO108" s="22"/>
      <c r="HP108" s="22"/>
      <c r="HQ108" s="22"/>
      <c r="HR108" s="22"/>
      <c r="HS108" s="22"/>
      <c r="HT108" s="22"/>
      <c r="HU108" s="22"/>
      <c r="HV108" s="22"/>
      <c r="HW108" s="22"/>
      <c r="HX108" s="22"/>
      <c r="HY108" s="22"/>
    </row>
    <row r="109" spans="1:233" s="53" customFormat="1" ht="22.5" customHeight="1" x14ac:dyDescent="0.25">
      <c r="A109" s="62"/>
      <c r="B109" s="22"/>
      <c r="C109" s="22"/>
      <c r="D109" s="63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64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  <c r="EI109" s="22"/>
      <c r="EJ109" s="22"/>
      <c r="EK109" s="22"/>
      <c r="EL109" s="22"/>
      <c r="EM109" s="22"/>
      <c r="EN109" s="22"/>
      <c r="EO109" s="22"/>
      <c r="EP109" s="22"/>
      <c r="EQ109" s="22"/>
      <c r="ER109" s="22"/>
      <c r="ES109" s="22"/>
      <c r="ET109" s="22"/>
      <c r="EU109" s="22"/>
      <c r="EV109" s="22"/>
      <c r="EW109" s="22"/>
      <c r="EX109" s="22"/>
      <c r="EY109" s="22"/>
      <c r="EZ109" s="22"/>
      <c r="FA109" s="22"/>
      <c r="FB109" s="22"/>
      <c r="FC109" s="22"/>
      <c r="FD109" s="22"/>
      <c r="FE109" s="22"/>
      <c r="FF109" s="22"/>
      <c r="FG109" s="22"/>
      <c r="FH109" s="22"/>
      <c r="FI109" s="22"/>
      <c r="FJ109" s="22"/>
      <c r="FK109" s="22"/>
      <c r="FL109" s="22"/>
      <c r="FM109" s="22"/>
      <c r="FN109" s="22"/>
      <c r="FO109" s="22"/>
      <c r="FP109" s="22"/>
      <c r="FQ109" s="22"/>
      <c r="FR109" s="22"/>
      <c r="FS109" s="22"/>
      <c r="FT109" s="22"/>
      <c r="FU109" s="22"/>
      <c r="FV109" s="22"/>
      <c r="FW109" s="22"/>
      <c r="FX109" s="22"/>
      <c r="FY109" s="22"/>
      <c r="FZ109" s="22"/>
      <c r="GA109" s="22"/>
      <c r="GB109" s="22"/>
      <c r="GC109" s="22"/>
      <c r="GD109" s="22"/>
      <c r="GE109" s="22"/>
      <c r="GF109" s="22"/>
      <c r="GG109" s="22"/>
      <c r="GH109" s="22"/>
      <c r="GI109" s="22"/>
      <c r="GJ109" s="22"/>
      <c r="GK109" s="22"/>
      <c r="GL109" s="22"/>
      <c r="GM109" s="22"/>
      <c r="GN109" s="22"/>
      <c r="GO109" s="22"/>
      <c r="GP109" s="22"/>
      <c r="GQ109" s="22"/>
      <c r="GR109" s="22"/>
      <c r="GS109" s="22"/>
      <c r="GT109" s="22"/>
      <c r="GU109" s="22"/>
      <c r="GV109" s="22"/>
      <c r="GW109" s="22"/>
      <c r="GX109" s="22"/>
      <c r="GY109" s="22"/>
      <c r="GZ109" s="22"/>
      <c r="HA109" s="22"/>
      <c r="HB109" s="22"/>
      <c r="HC109" s="22"/>
      <c r="HD109" s="22"/>
      <c r="HE109" s="22"/>
      <c r="HF109" s="22"/>
      <c r="HG109" s="22"/>
      <c r="HH109" s="22"/>
      <c r="HI109" s="22"/>
      <c r="HJ109" s="22"/>
      <c r="HK109" s="22"/>
      <c r="HL109" s="22"/>
      <c r="HM109" s="22"/>
      <c r="HN109" s="22"/>
      <c r="HO109" s="22"/>
      <c r="HP109" s="22"/>
      <c r="HQ109" s="22"/>
      <c r="HR109" s="22"/>
      <c r="HS109" s="22"/>
      <c r="HT109" s="22"/>
      <c r="HU109" s="22"/>
      <c r="HV109" s="22"/>
      <c r="HW109" s="22"/>
      <c r="HX109" s="22"/>
      <c r="HY109" s="22"/>
    </row>
    <row r="110" spans="1:233" ht="22.5" customHeight="1" x14ac:dyDescent="0.25"/>
    <row r="111" spans="1:233" ht="22.5" customHeight="1" x14ac:dyDescent="0.25">
      <c r="G111" s="65"/>
    </row>
    <row r="112" spans="1:233" x14ac:dyDescent="0.25">
      <c r="G112" s="65"/>
    </row>
    <row r="113" spans="7:7" x14ac:dyDescent="0.25">
      <c r="G113" s="65"/>
    </row>
  </sheetData>
  <mergeCells count="9">
    <mergeCell ref="A60:B60"/>
    <mergeCell ref="A97:B97"/>
    <mergeCell ref="A105:B105"/>
    <mergeCell ref="A1:O1"/>
    <mergeCell ref="A2:O2"/>
    <mergeCell ref="A3:O3"/>
    <mergeCell ref="A4:O4"/>
    <mergeCell ref="A5:O5"/>
    <mergeCell ref="A20:B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sqref="A1:G7"/>
    </sheetView>
  </sheetViews>
  <sheetFormatPr baseColWidth="10" defaultRowHeight="15" x14ac:dyDescent="0.25"/>
  <cols>
    <col min="1" max="1" width="10.875" customWidth="1"/>
    <col min="2" max="2" width="34.625" customWidth="1"/>
    <col min="3" max="3" width="17" customWidth="1"/>
    <col min="4" max="4" width="15" customWidth="1"/>
    <col min="5" max="5" width="15.375" customWidth="1"/>
    <col min="6" max="8" width="17" customWidth="1"/>
  </cols>
  <sheetData>
    <row r="1" spans="1:7" s="96" customFormat="1" ht="47.25" x14ac:dyDescent="0.25">
      <c r="A1" s="97" t="s">
        <v>369</v>
      </c>
      <c r="B1" s="97" t="s">
        <v>370</v>
      </c>
      <c r="C1" s="97" t="s">
        <v>371</v>
      </c>
      <c r="D1" s="97" t="s">
        <v>372</v>
      </c>
      <c r="E1" s="97" t="s">
        <v>373</v>
      </c>
      <c r="F1" s="97" t="s">
        <v>374</v>
      </c>
      <c r="G1" s="97" t="s">
        <v>375</v>
      </c>
    </row>
    <row r="2" spans="1:7" ht="15.75" x14ac:dyDescent="0.25">
      <c r="A2" s="104">
        <v>0</v>
      </c>
      <c r="B2" s="98" t="s">
        <v>376</v>
      </c>
      <c r="C2" s="99">
        <v>1590790</v>
      </c>
      <c r="D2" s="99">
        <v>1364555</v>
      </c>
      <c r="E2" s="99">
        <v>1308431</v>
      </c>
      <c r="F2" s="100">
        <v>0.95</v>
      </c>
      <c r="G2" s="99">
        <v>226235</v>
      </c>
    </row>
    <row r="3" spans="1:7" ht="15.75" x14ac:dyDescent="0.25">
      <c r="A3" s="104">
        <v>1</v>
      </c>
      <c r="B3" s="98" t="s">
        <v>377</v>
      </c>
      <c r="C3" s="99">
        <v>292586</v>
      </c>
      <c r="D3" s="99">
        <v>291401</v>
      </c>
      <c r="E3" s="99">
        <v>275531</v>
      </c>
      <c r="F3" s="100">
        <v>0.95</v>
      </c>
      <c r="G3" s="98">
        <v>0</v>
      </c>
    </row>
    <row r="4" spans="1:7" ht="15.75" x14ac:dyDescent="0.25">
      <c r="A4" s="104">
        <v>2</v>
      </c>
      <c r="B4" s="98" t="s">
        <v>378</v>
      </c>
      <c r="C4" s="99">
        <v>39171</v>
      </c>
      <c r="D4" s="99">
        <v>35655</v>
      </c>
      <c r="E4" s="99">
        <v>31892</v>
      </c>
      <c r="F4" s="100">
        <v>0.89</v>
      </c>
      <c r="G4" s="98">
        <v>0</v>
      </c>
    </row>
    <row r="5" spans="1:7" ht="15.75" x14ac:dyDescent="0.25">
      <c r="A5" s="104">
        <v>3</v>
      </c>
      <c r="B5" s="98" t="s">
        <v>379</v>
      </c>
      <c r="C5" s="99">
        <v>11821</v>
      </c>
      <c r="D5" s="99">
        <v>18581</v>
      </c>
      <c r="E5" s="99">
        <v>16593</v>
      </c>
      <c r="F5" s="100">
        <v>0.89</v>
      </c>
      <c r="G5" s="98">
        <v>0</v>
      </c>
    </row>
    <row r="6" spans="1:7" ht="15.75" x14ac:dyDescent="0.25">
      <c r="A6" s="104">
        <v>6</v>
      </c>
      <c r="B6" s="98" t="s">
        <v>380</v>
      </c>
      <c r="C6" s="99">
        <v>5350</v>
      </c>
      <c r="D6" s="99">
        <v>3291</v>
      </c>
      <c r="E6" s="99">
        <v>350</v>
      </c>
      <c r="F6" s="100">
        <v>0.11</v>
      </c>
      <c r="G6" s="98">
        <v>0</v>
      </c>
    </row>
    <row r="7" spans="1:7" ht="15.75" x14ac:dyDescent="0.25">
      <c r="A7" s="98"/>
      <c r="B7" s="101" t="s">
        <v>381</v>
      </c>
      <c r="C7" s="102">
        <f>SUM(C2:C6)</f>
        <v>1939718</v>
      </c>
      <c r="D7" s="102">
        <f t="shared" ref="D7:E7" si="0">SUM(D2:D6)</f>
        <v>1713483</v>
      </c>
      <c r="E7" s="102">
        <f t="shared" si="0"/>
        <v>1632797</v>
      </c>
      <c r="F7" s="103">
        <v>0.95</v>
      </c>
      <c r="G7" s="102">
        <v>226235</v>
      </c>
    </row>
    <row r="9" spans="1:7" x14ac:dyDescent="0.25">
      <c r="F9">
        <f>SUM(E2/D2*100)</f>
        <v>95.887010783735363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topLeftCell="A3" workbookViewId="0">
      <selection activeCell="M8" sqref="M8"/>
    </sheetView>
  </sheetViews>
  <sheetFormatPr baseColWidth="10" defaultRowHeight="15" x14ac:dyDescent="0.25"/>
  <cols>
    <col min="2" max="2" width="11.75" customWidth="1"/>
    <col min="3" max="5" width="11.375" customWidth="1"/>
    <col min="6" max="6" width="11.375" style="95" customWidth="1"/>
    <col min="7" max="7" width="11.375" customWidth="1"/>
    <col min="9" max="9" width="11.375" customWidth="1"/>
  </cols>
  <sheetData>
    <row r="1" spans="1:13" s="68" customFormat="1" x14ac:dyDescent="0.25">
      <c r="A1" s="123" t="s">
        <v>237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s="68" customFormat="1" x14ac:dyDescent="0.25">
      <c r="A2" s="123" t="s">
        <v>238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 s="68" customFormat="1" x14ac:dyDescent="0.25">
      <c r="A3" s="124" t="s">
        <v>239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69"/>
    </row>
    <row r="4" spans="1:13" s="73" customFormat="1" ht="21" x14ac:dyDescent="0.25">
      <c r="A4" s="125" t="s">
        <v>240</v>
      </c>
      <c r="B4" s="70" t="s">
        <v>241</v>
      </c>
      <c r="C4" s="70" t="s">
        <v>242</v>
      </c>
      <c r="D4" s="70" t="s">
        <v>243</v>
      </c>
      <c r="E4" s="70" t="s">
        <v>244</v>
      </c>
      <c r="F4" s="71" t="s">
        <v>245</v>
      </c>
      <c r="G4" s="70" t="s">
        <v>246</v>
      </c>
      <c r="H4" s="70"/>
      <c r="I4" s="70" t="s">
        <v>247</v>
      </c>
      <c r="J4" s="70" t="s">
        <v>248</v>
      </c>
      <c r="K4" s="70"/>
      <c r="L4" s="70" t="s">
        <v>249</v>
      </c>
      <c r="M4" s="72" t="s">
        <v>250</v>
      </c>
    </row>
    <row r="5" spans="1:13" s="76" customFormat="1" ht="30" x14ac:dyDescent="0.25">
      <c r="A5" s="126"/>
      <c r="B5" s="74" t="s">
        <v>251</v>
      </c>
      <c r="C5" s="125" t="s">
        <v>252</v>
      </c>
      <c r="D5" s="74" t="s">
        <v>23</v>
      </c>
      <c r="E5" s="74" t="s">
        <v>4</v>
      </c>
      <c r="F5" s="75" t="s">
        <v>253</v>
      </c>
      <c r="G5" s="74" t="s">
        <v>254</v>
      </c>
      <c r="H5" s="74" t="s">
        <v>255</v>
      </c>
      <c r="I5" s="74" t="s">
        <v>256</v>
      </c>
      <c r="J5" s="74" t="s">
        <v>257</v>
      </c>
      <c r="K5" s="74" t="s">
        <v>258</v>
      </c>
      <c r="L5" s="74" t="s">
        <v>259</v>
      </c>
      <c r="M5" s="128" t="s">
        <v>260</v>
      </c>
    </row>
    <row r="6" spans="1:13" s="79" customFormat="1" x14ac:dyDescent="0.25">
      <c r="A6" s="127"/>
      <c r="B6" s="77" t="s">
        <v>261</v>
      </c>
      <c r="C6" s="127"/>
      <c r="D6" s="77" t="s">
        <v>262</v>
      </c>
      <c r="E6" s="77" t="s">
        <v>262</v>
      </c>
      <c r="F6" s="78" t="s">
        <v>263</v>
      </c>
      <c r="G6" s="77" t="s">
        <v>264</v>
      </c>
      <c r="H6" s="77" t="s">
        <v>264</v>
      </c>
      <c r="I6" s="77" t="s">
        <v>265</v>
      </c>
      <c r="J6" s="77" t="s">
        <v>266</v>
      </c>
      <c r="K6" s="77" t="s">
        <v>267</v>
      </c>
      <c r="L6" s="77" t="s">
        <v>268</v>
      </c>
      <c r="M6" s="129"/>
    </row>
    <row r="7" spans="1:13" x14ac:dyDescent="0.25">
      <c r="A7" s="80" t="s">
        <v>240</v>
      </c>
      <c r="B7" s="81" t="s">
        <v>261</v>
      </c>
      <c r="C7" s="81" t="s">
        <v>252</v>
      </c>
      <c r="D7" s="81" t="s">
        <v>262</v>
      </c>
      <c r="E7" s="81" t="s">
        <v>262</v>
      </c>
      <c r="F7" s="82" t="s">
        <v>263</v>
      </c>
      <c r="G7" s="81" t="s">
        <v>269</v>
      </c>
      <c r="H7" s="81" t="s">
        <v>264</v>
      </c>
      <c r="I7" s="81" t="s">
        <v>265</v>
      </c>
      <c r="J7" s="81" t="s">
        <v>270</v>
      </c>
      <c r="K7" s="81" t="s">
        <v>267</v>
      </c>
      <c r="L7" s="81" t="s">
        <v>271</v>
      </c>
      <c r="M7" s="81" t="s">
        <v>260</v>
      </c>
    </row>
    <row r="8" spans="1:13" x14ac:dyDescent="0.25">
      <c r="A8" s="83" t="s">
        <v>48</v>
      </c>
      <c r="B8" s="84">
        <v>2249202</v>
      </c>
      <c r="C8" s="84">
        <v>-309484</v>
      </c>
      <c r="D8" s="84">
        <v>1939718</v>
      </c>
      <c r="E8" s="84">
        <v>1713483</v>
      </c>
      <c r="F8" s="85">
        <v>1313663.53</v>
      </c>
      <c r="G8" s="84">
        <v>58628</v>
      </c>
      <c r="H8" s="84">
        <v>260506.72</v>
      </c>
      <c r="I8" s="84">
        <v>1632798.25</v>
      </c>
      <c r="J8" s="84">
        <v>139312.75</v>
      </c>
      <c r="K8" s="84">
        <v>226235</v>
      </c>
      <c r="L8" s="84">
        <v>306919.75</v>
      </c>
      <c r="M8" s="84">
        <v>1029410.9</v>
      </c>
    </row>
    <row r="9" spans="1:13" x14ac:dyDescent="0.25">
      <c r="A9" s="86" t="s">
        <v>272</v>
      </c>
      <c r="B9" s="87">
        <f>SUM(B10:B20)</f>
        <v>1620928</v>
      </c>
      <c r="C9" s="87">
        <f t="shared" ref="C9:M9" si="0">SUM(C10:C20)</f>
        <v>-30138</v>
      </c>
      <c r="D9" s="87">
        <f t="shared" si="0"/>
        <v>1590790</v>
      </c>
      <c r="E9" s="87">
        <f t="shared" si="0"/>
        <v>1364555</v>
      </c>
      <c r="F9" s="88">
        <f t="shared" si="0"/>
        <v>1053356.6900000002</v>
      </c>
      <c r="G9" s="87">
        <f t="shared" si="0"/>
        <v>0</v>
      </c>
      <c r="H9" s="87">
        <f t="shared" si="0"/>
        <v>255074.5</v>
      </c>
      <c r="I9" s="87">
        <f t="shared" si="0"/>
        <v>1308431.19</v>
      </c>
      <c r="J9" s="87">
        <f t="shared" si="0"/>
        <v>56123.81</v>
      </c>
      <c r="K9" s="87">
        <f t="shared" si="0"/>
        <v>226235</v>
      </c>
      <c r="L9" s="87">
        <f t="shared" si="0"/>
        <v>282358.81</v>
      </c>
      <c r="M9" s="87">
        <f t="shared" si="0"/>
        <v>876222.27999999991</v>
      </c>
    </row>
    <row r="10" spans="1:13" x14ac:dyDescent="0.25">
      <c r="A10" s="86" t="s">
        <v>273</v>
      </c>
      <c r="B10" s="44">
        <v>1302240</v>
      </c>
      <c r="C10" s="50">
        <v>-68535</v>
      </c>
      <c r="D10" s="44">
        <v>1233705</v>
      </c>
      <c r="E10" s="45">
        <v>1059745</v>
      </c>
      <c r="F10" s="45">
        <v>792599.99</v>
      </c>
      <c r="G10" s="44">
        <v>0</v>
      </c>
      <c r="H10" s="44">
        <v>239348</v>
      </c>
      <c r="I10" s="44">
        <v>1031947.99</v>
      </c>
      <c r="J10" s="44">
        <v>27797.01</v>
      </c>
      <c r="K10" s="44">
        <v>173960</v>
      </c>
      <c r="L10" s="44">
        <v>201757.01</v>
      </c>
      <c r="M10" s="44">
        <v>656208.72</v>
      </c>
    </row>
    <row r="11" spans="1:13" x14ac:dyDescent="0.25">
      <c r="A11" s="86" t="s">
        <v>274</v>
      </c>
      <c r="B11" s="44">
        <v>54000</v>
      </c>
      <c r="C11" s="50">
        <v>-11500</v>
      </c>
      <c r="D11" s="44">
        <v>42500</v>
      </c>
      <c r="E11" s="44">
        <v>33500</v>
      </c>
      <c r="F11" s="45">
        <v>32000</v>
      </c>
      <c r="G11" s="44">
        <v>0</v>
      </c>
      <c r="H11" s="44">
        <v>0</v>
      </c>
      <c r="I11" s="44">
        <v>32000</v>
      </c>
      <c r="J11" s="44">
        <v>1500</v>
      </c>
      <c r="K11" s="44">
        <v>9000</v>
      </c>
      <c r="L11" s="44">
        <v>10500</v>
      </c>
      <c r="M11" s="44">
        <v>27180.83</v>
      </c>
    </row>
    <row r="12" spans="1:13" x14ac:dyDescent="0.25">
      <c r="A12" s="86" t="s">
        <v>275</v>
      </c>
      <c r="B12" s="44">
        <v>36850</v>
      </c>
      <c r="C12" s="50">
        <v>-5789</v>
      </c>
      <c r="D12" s="44">
        <v>31061</v>
      </c>
      <c r="E12" s="44">
        <v>20211</v>
      </c>
      <c r="F12" s="45">
        <v>18663</v>
      </c>
      <c r="G12" s="44">
        <v>0</v>
      </c>
      <c r="H12" s="44">
        <v>0</v>
      </c>
      <c r="I12" s="44">
        <v>18663</v>
      </c>
      <c r="J12" s="44">
        <v>1548</v>
      </c>
      <c r="K12" s="44">
        <v>10850</v>
      </c>
      <c r="L12" s="44">
        <v>12398</v>
      </c>
      <c r="M12" s="44">
        <v>18517.59</v>
      </c>
    </row>
    <row r="13" spans="1:13" x14ac:dyDescent="0.25">
      <c r="A13" s="86" t="s">
        <v>276</v>
      </c>
      <c r="B13" s="44">
        <v>174511</v>
      </c>
      <c r="C13" s="50">
        <v>-50534</v>
      </c>
      <c r="D13" s="44">
        <v>123977</v>
      </c>
      <c r="E13" s="44">
        <v>94896</v>
      </c>
      <c r="F13" s="45">
        <v>91106.23</v>
      </c>
      <c r="G13" s="44">
        <v>0</v>
      </c>
      <c r="H13" s="44">
        <v>0</v>
      </c>
      <c r="I13" s="44">
        <v>91106.23</v>
      </c>
      <c r="J13" s="44">
        <v>3789.77</v>
      </c>
      <c r="K13" s="44">
        <v>29081</v>
      </c>
      <c r="L13" s="44">
        <v>32870.769999999997</v>
      </c>
      <c r="M13" s="44">
        <v>80117.37</v>
      </c>
    </row>
    <row r="14" spans="1:13" x14ac:dyDescent="0.25">
      <c r="A14" s="86" t="s">
        <v>277</v>
      </c>
      <c r="B14" s="44">
        <v>20074</v>
      </c>
      <c r="C14" s="50">
        <v>-4530</v>
      </c>
      <c r="D14" s="44">
        <v>15544</v>
      </c>
      <c r="E14" s="44">
        <v>12200</v>
      </c>
      <c r="F14" s="45">
        <v>10502.05</v>
      </c>
      <c r="G14" s="44">
        <v>0</v>
      </c>
      <c r="H14" s="44">
        <v>0</v>
      </c>
      <c r="I14" s="44">
        <v>10502.05</v>
      </c>
      <c r="J14" s="44">
        <v>1697.95</v>
      </c>
      <c r="K14" s="44">
        <v>3344</v>
      </c>
      <c r="L14" s="44">
        <v>5041.95</v>
      </c>
      <c r="M14" s="44">
        <v>9209.1</v>
      </c>
    </row>
    <row r="15" spans="1:13" x14ac:dyDescent="0.25">
      <c r="A15" s="86" t="s">
        <v>278</v>
      </c>
      <c r="B15" s="44">
        <v>29238</v>
      </c>
      <c r="C15" s="50">
        <v>-1887</v>
      </c>
      <c r="D15" s="44">
        <v>27351</v>
      </c>
      <c r="E15" s="44">
        <v>27351</v>
      </c>
      <c r="F15" s="45">
        <v>15301.3</v>
      </c>
      <c r="G15" s="44">
        <v>0</v>
      </c>
      <c r="H15" s="44">
        <v>0</v>
      </c>
      <c r="I15" s="44">
        <v>15301.3</v>
      </c>
      <c r="J15" s="44">
        <v>12049.7</v>
      </c>
      <c r="K15" s="44">
        <v>0</v>
      </c>
      <c r="L15" s="44">
        <v>12049.7</v>
      </c>
      <c r="M15" s="44">
        <v>13428.17</v>
      </c>
    </row>
    <row r="16" spans="1:13" x14ac:dyDescent="0.25">
      <c r="A16" s="86" t="s">
        <v>279</v>
      </c>
      <c r="B16" s="44">
        <v>4015</v>
      </c>
      <c r="C16" s="50">
        <v>-181</v>
      </c>
      <c r="D16" s="44">
        <v>3834</v>
      </c>
      <c r="E16" s="44">
        <v>3834</v>
      </c>
      <c r="F16" s="45">
        <v>2312.15</v>
      </c>
      <c r="G16" s="44">
        <v>0</v>
      </c>
      <c r="H16" s="44">
        <v>0</v>
      </c>
      <c r="I16" s="44">
        <v>2312.15</v>
      </c>
      <c r="J16" s="44">
        <v>1521.85</v>
      </c>
      <c r="K16" s="44">
        <v>0</v>
      </c>
      <c r="L16" s="44">
        <v>1521.85</v>
      </c>
      <c r="M16" s="44">
        <v>2067.15</v>
      </c>
    </row>
    <row r="17" spans="1:13" x14ac:dyDescent="0.25">
      <c r="A17" s="86" t="s">
        <v>280</v>
      </c>
      <c r="B17" s="66">
        <v>0</v>
      </c>
      <c r="C17" s="50">
        <v>28776</v>
      </c>
      <c r="D17" s="44">
        <v>28776</v>
      </c>
      <c r="E17" s="44">
        <v>28776</v>
      </c>
      <c r="F17" s="45">
        <v>21900</v>
      </c>
      <c r="G17" s="44">
        <v>0</v>
      </c>
      <c r="H17" s="44">
        <v>2513.16</v>
      </c>
      <c r="I17" s="44">
        <v>24413.16</v>
      </c>
      <c r="J17" s="44">
        <v>4362.84</v>
      </c>
      <c r="K17" s="44">
        <v>0</v>
      </c>
      <c r="L17" s="44">
        <v>4362.84</v>
      </c>
      <c r="M17" s="44">
        <v>3799.06</v>
      </c>
    </row>
    <row r="18" spans="1:13" x14ac:dyDescent="0.25">
      <c r="A18" s="86" t="s">
        <v>281</v>
      </c>
      <c r="B18" s="66">
        <v>0</v>
      </c>
      <c r="C18" s="50">
        <v>467</v>
      </c>
      <c r="D18" s="44">
        <v>467</v>
      </c>
      <c r="E18" s="44">
        <v>467</v>
      </c>
      <c r="F18" s="45">
        <v>466.67</v>
      </c>
      <c r="G18" s="44">
        <v>0</v>
      </c>
      <c r="H18" s="44">
        <v>0</v>
      </c>
      <c r="I18" s="44">
        <v>466.67</v>
      </c>
      <c r="J18" s="44">
        <v>0.33</v>
      </c>
      <c r="K18" s="44">
        <v>0</v>
      </c>
      <c r="L18" s="44">
        <v>0.33</v>
      </c>
      <c r="M18" s="44">
        <v>374.5</v>
      </c>
    </row>
    <row r="19" spans="1:13" x14ac:dyDescent="0.25">
      <c r="A19" s="86" t="s">
        <v>282</v>
      </c>
      <c r="B19" s="66">
        <v>0</v>
      </c>
      <c r="C19" s="50">
        <v>1233</v>
      </c>
      <c r="D19" s="44">
        <v>1233</v>
      </c>
      <c r="E19" s="44">
        <v>1233</v>
      </c>
      <c r="F19" s="45">
        <v>1231.3699999999999</v>
      </c>
      <c r="G19" s="44">
        <v>0</v>
      </c>
      <c r="H19" s="44">
        <v>0</v>
      </c>
      <c r="I19" s="44">
        <v>1231.3699999999999</v>
      </c>
      <c r="J19" s="44">
        <v>1.63</v>
      </c>
      <c r="K19" s="44">
        <v>0</v>
      </c>
      <c r="L19" s="44">
        <v>1.63</v>
      </c>
      <c r="M19" s="44">
        <v>452.47</v>
      </c>
    </row>
    <row r="20" spans="1:13" x14ac:dyDescent="0.25">
      <c r="A20" s="86" t="s">
        <v>283</v>
      </c>
      <c r="B20" s="66">
        <v>0</v>
      </c>
      <c r="C20" s="50">
        <v>82342</v>
      </c>
      <c r="D20" s="44">
        <v>82342</v>
      </c>
      <c r="E20" s="44">
        <v>82342</v>
      </c>
      <c r="F20" s="45">
        <v>67273.929999999993</v>
      </c>
      <c r="G20" s="44">
        <v>0</v>
      </c>
      <c r="H20" s="44">
        <v>13213.34</v>
      </c>
      <c r="I20" s="44">
        <v>80487.27</v>
      </c>
      <c r="J20" s="44">
        <v>1854.73</v>
      </c>
      <c r="K20" s="44">
        <v>0</v>
      </c>
      <c r="L20" s="44">
        <v>1854.73</v>
      </c>
      <c r="M20" s="44">
        <v>64867.32</v>
      </c>
    </row>
    <row r="21" spans="1:13" x14ac:dyDescent="0.25">
      <c r="A21" s="86"/>
      <c r="B21" s="89">
        <f>SUM(B22:B60)</f>
        <v>387250</v>
      </c>
      <c r="C21" s="89">
        <f t="shared" ref="C21:M21" si="1">SUM(C22:C60)</f>
        <v>-95849</v>
      </c>
      <c r="D21" s="89">
        <f t="shared" si="1"/>
        <v>291401</v>
      </c>
      <c r="E21" s="89">
        <f t="shared" si="1"/>
        <v>291401</v>
      </c>
      <c r="F21" s="90">
        <f t="shared" si="1"/>
        <v>213913.54999999996</v>
      </c>
      <c r="G21" s="89">
        <f t="shared" si="1"/>
        <v>58628</v>
      </c>
      <c r="H21" s="89">
        <f t="shared" si="1"/>
        <v>2989.8500000000004</v>
      </c>
      <c r="I21" s="89">
        <f t="shared" si="1"/>
        <v>275531.40000000002</v>
      </c>
      <c r="J21" s="89">
        <f t="shared" si="1"/>
        <v>74497.60000000002</v>
      </c>
      <c r="K21" s="89">
        <f t="shared" si="1"/>
        <v>0</v>
      </c>
      <c r="L21" s="89">
        <f t="shared" si="1"/>
        <v>15869.599999999999</v>
      </c>
      <c r="M21" s="89">
        <f t="shared" si="1"/>
        <v>138255.91000000003</v>
      </c>
    </row>
    <row r="22" spans="1:13" x14ac:dyDescent="0.25">
      <c r="A22" s="86" t="s">
        <v>284</v>
      </c>
      <c r="B22" s="44">
        <v>120000</v>
      </c>
      <c r="C22" s="50">
        <v>-15168</v>
      </c>
      <c r="D22" s="44">
        <v>104832</v>
      </c>
      <c r="E22" s="44">
        <v>104832</v>
      </c>
      <c r="F22" s="45">
        <v>56101.5</v>
      </c>
      <c r="G22" s="44">
        <v>48730.5</v>
      </c>
      <c r="H22" s="44">
        <v>0</v>
      </c>
      <c r="I22" s="44">
        <v>104832</v>
      </c>
      <c r="J22" s="44">
        <v>48730.5</v>
      </c>
      <c r="K22" s="44">
        <v>0</v>
      </c>
      <c r="L22" s="44">
        <v>0</v>
      </c>
      <c r="M22" s="44">
        <v>45270</v>
      </c>
    </row>
    <row r="23" spans="1:13" x14ac:dyDescent="0.25">
      <c r="A23" s="86" t="s">
        <v>285</v>
      </c>
      <c r="B23" s="44">
        <v>3500</v>
      </c>
      <c r="C23" s="50">
        <v>-3184</v>
      </c>
      <c r="D23" s="44">
        <v>316</v>
      </c>
      <c r="E23" s="44">
        <v>316</v>
      </c>
      <c r="F23" s="52">
        <v>0</v>
      </c>
      <c r="G23" s="44">
        <v>0</v>
      </c>
      <c r="H23" s="44">
        <v>0</v>
      </c>
      <c r="I23" s="44">
        <v>0</v>
      </c>
      <c r="J23" s="44">
        <v>316</v>
      </c>
      <c r="K23" s="44">
        <v>0</v>
      </c>
      <c r="L23" s="44">
        <v>316</v>
      </c>
      <c r="M23" s="66">
        <v>0</v>
      </c>
    </row>
    <row r="24" spans="1:13" x14ac:dyDescent="0.25">
      <c r="A24" s="86" t="s">
        <v>286</v>
      </c>
      <c r="B24" s="44">
        <v>4000</v>
      </c>
      <c r="C24" s="50">
        <v>-1688</v>
      </c>
      <c r="D24" s="44">
        <v>2312</v>
      </c>
      <c r="E24" s="44">
        <v>2312</v>
      </c>
      <c r="F24" s="45">
        <v>2311.1999999999998</v>
      </c>
      <c r="G24" s="44">
        <v>0</v>
      </c>
      <c r="H24" s="44">
        <v>0</v>
      </c>
      <c r="I24" s="44">
        <v>2311.1999999999998</v>
      </c>
      <c r="J24" s="44">
        <v>0.8</v>
      </c>
      <c r="K24" s="44">
        <v>0</v>
      </c>
      <c r="L24" s="44">
        <v>0.8</v>
      </c>
      <c r="M24" s="44">
        <v>963</v>
      </c>
    </row>
    <row r="25" spans="1:13" x14ac:dyDescent="0.25">
      <c r="A25" s="86" t="s">
        <v>287</v>
      </c>
      <c r="B25" s="44">
        <v>3000</v>
      </c>
      <c r="C25" s="50">
        <v>-3000</v>
      </c>
      <c r="D25" s="44">
        <v>0</v>
      </c>
      <c r="E25" s="44">
        <v>0</v>
      </c>
      <c r="F25" s="52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66">
        <v>0</v>
      </c>
    </row>
    <row r="26" spans="1:13" x14ac:dyDescent="0.25">
      <c r="A26" s="86" t="s">
        <v>288</v>
      </c>
      <c r="B26" s="44">
        <v>3000</v>
      </c>
      <c r="C26" s="50">
        <v>-2845</v>
      </c>
      <c r="D26" s="44">
        <v>155</v>
      </c>
      <c r="E26" s="44">
        <v>155</v>
      </c>
      <c r="F26" s="45">
        <v>155</v>
      </c>
      <c r="G26" s="44">
        <v>0</v>
      </c>
      <c r="H26" s="44">
        <v>0</v>
      </c>
      <c r="I26" s="44">
        <v>155</v>
      </c>
      <c r="J26" s="44">
        <v>0</v>
      </c>
      <c r="K26" s="44">
        <v>0</v>
      </c>
      <c r="L26" s="44">
        <v>0</v>
      </c>
      <c r="M26" s="44">
        <v>155</v>
      </c>
    </row>
    <row r="27" spans="1:13" x14ac:dyDescent="0.25">
      <c r="A27" s="86" t="s">
        <v>289</v>
      </c>
      <c r="B27" s="44">
        <v>2000</v>
      </c>
      <c r="C27" s="50">
        <v>-1856</v>
      </c>
      <c r="D27" s="44">
        <v>144</v>
      </c>
      <c r="E27" s="44">
        <v>144</v>
      </c>
      <c r="F27" s="45">
        <v>95.2</v>
      </c>
      <c r="G27" s="44">
        <v>0</v>
      </c>
      <c r="H27" s="44">
        <v>0</v>
      </c>
      <c r="I27" s="44">
        <v>95.2</v>
      </c>
      <c r="J27" s="44">
        <v>48.8</v>
      </c>
      <c r="K27" s="44">
        <v>0</v>
      </c>
      <c r="L27" s="44">
        <v>48.8</v>
      </c>
      <c r="M27" s="44">
        <v>95.2</v>
      </c>
    </row>
    <row r="28" spans="1:13" x14ac:dyDescent="0.25">
      <c r="A28" s="86" t="s">
        <v>290</v>
      </c>
      <c r="B28" s="44">
        <v>1000</v>
      </c>
      <c r="C28" s="50">
        <v>-1000</v>
      </c>
      <c r="D28" s="44">
        <v>0</v>
      </c>
      <c r="E28" s="44">
        <v>0</v>
      </c>
      <c r="F28" s="52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66">
        <v>0</v>
      </c>
    </row>
    <row r="29" spans="1:13" x14ac:dyDescent="0.25">
      <c r="A29" s="86" t="s">
        <v>291</v>
      </c>
      <c r="B29" s="44">
        <v>500</v>
      </c>
      <c r="C29" s="50">
        <v>-450</v>
      </c>
      <c r="D29" s="44">
        <v>50</v>
      </c>
      <c r="E29" s="44">
        <v>50</v>
      </c>
      <c r="F29" s="45">
        <v>50</v>
      </c>
      <c r="G29" s="44">
        <v>0</v>
      </c>
      <c r="H29" s="44">
        <v>0</v>
      </c>
      <c r="I29" s="44">
        <v>50</v>
      </c>
      <c r="J29" s="44">
        <v>0</v>
      </c>
      <c r="K29" s="44">
        <v>0</v>
      </c>
      <c r="L29" s="44">
        <v>0</v>
      </c>
      <c r="M29" s="44">
        <v>50</v>
      </c>
    </row>
    <row r="30" spans="1:13" x14ac:dyDescent="0.25">
      <c r="A30" s="86" t="s">
        <v>292</v>
      </c>
      <c r="B30" s="44">
        <v>28500</v>
      </c>
      <c r="C30" s="50">
        <v>-13879</v>
      </c>
      <c r="D30" s="44">
        <v>14621</v>
      </c>
      <c r="E30" s="44">
        <v>14621</v>
      </c>
      <c r="F30" s="45">
        <v>12027.95</v>
      </c>
      <c r="G30" s="44">
        <v>0</v>
      </c>
      <c r="H30" s="44">
        <v>0</v>
      </c>
      <c r="I30" s="44">
        <v>12027.95</v>
      </c>
      <c r="J30" s="44">
        <v>2593.0500000000002</v>
      </c>
      <c r="K30" s="44">
        <v>0</v>
      </c>
      <c r="L30" s="44">
        <v>2593.0500000000002</v>
      </c>
      <c r="M30" s="44">
        <v>10702.65</v>
      </c>
    </row>
    <row r="31" spans="1:13" x14ac:dyDescent="0.25">
      <c r="A31" s="86" t="s">
        <v>293</v>
      </c>
      <c r="B31" s="44">
        <v>15000</v>
      </c>
      <c r="C31" s="50">
        <v>1886</v>
      </c>
      <c r="D31" s="44">
        <v>16886</v>
      </c>
      <c r="E31" s="44">
        <v>16886</v>
      </c>
      <c r="F31" s="45">
        <v>13516.25</v>
      </c>
      <c r="G31" s="44">
        <v>0</v>
      </c>
      <c r="H31" s="44">
        <v>0</v>
      </c>
      <c r="I31" s="44">
        <v>13516.25</v>
      </c>
      <c r="J31" s="44">
        <v>3369.75</v>
      </c>
      <c r="K31" s="44">
        <v>0</v>
      </c>
      <c r="L31" s="44">
        <v>3369.75</v>
      </c>
      <c r="M31" s="44">
        <v>13516.25</v>
      </c>
    </row>
    <row r="32" spans="1:13" x14ac:dyDescent="0.25">
      <c r="A32" s="86" t="s">
        <v>294</v>
      </c>
      <c r="B32" s="44">
        <v>25000</v>
      </c>
      <c r="C32" s="50">
        <v>-23907</v>
      </c>
      <c r="D32" s="44">
        <v>1093</v>
      </c>
      <c r="E32" s="44">
        <v>1093</v>
      </c>
      <c r="F32" s="45">
        <v>1092.5999999999999</v>
      </c>
      <c r="G32" s="44">
        <v>0</v>
      </c>
      <c r="H32" s="44">
        <v>0</v>
      </c>
      <c r="I32" s="44">
        <v>1092.5999999999999</v>
      </c>
      <c r="J32" s="44">
        <v>0.4</v>
      </c>
      <c r="K32" s="44">
        <v>0</v>
      </c>
      <c r="L32" s="44">
        <v>0.4</v>
      </c>
      <c r="M32" s="44">
        <v>644.6</v>
      </c>
    </row>
    <row r="33" spans="1:13" x14ac:dyDescent="0.25">
      <c r="A33" s="86" t="s">
        <v>295</v>
      </c>
      <c r="B33" s="44">
        <v>10000</v>
      </c>
      <c r="C33" s="50">
        <v>-8074</v>
      </c>
      <c r="D33" s="44">
        <v>1926</v>
      </c>
      <c r="E33" s="44">
        <v>1926</v>
      </c>
      <c r="F33" s="45">
        <v>1926</v>
      </c>
      <c r="G33" s="44">
        <v>0</v>
      </c>
      <c r="H33" s="44">
        <v>0</v>
      </c>
      <c r="I33" s="44">
        <v>1926</v>
      </c>
      <c r="J33" s="44">
        <v>0</v>
      </c>
      <c r="K33" s="44">
        <v>0</v>
      </c>
      <c r="L33" s="44">
        <v>0</v>
      </c>
      <c r="M33" s="44">
        <v>1284</v>
      </c>
    </row>
    <row r="34" spans="1:13" x14ac:dyDescent="0.25">
      <c r="A34" s="86" t="s">
        <v>296</v>
      </c>
      <c r="B34" s="44">
        <v>10000</v>
      </c>
      <c r="C34" s="50">
        <v>-9395</v>
      </c>
      <c r="D34" s="44">
        <v>605</v>
      </c>
      <c r="E34" s="44">
        <v>605</v>
      </c>
      <c r="F34" s="45">
        <v>603.85</v>
      </c>
      <c r="G34" s="44">
        <v>0</v>
      </c>
      <c r="H34" s="44">
        <v>0.2</v>
      </c>
      <c r="I34" s="44">
        <v>604.04999999999995</v>
      </c>
      <c r="J34" s="44">
        <v>0.95</v>
      </c>
      <c r="K34" s="44">
        <v>0</v>
      </c>
      <c r="L34" s="44">
        <v>0.95</v>
      </c>
      <c r="M34" s="44">
        <v>603.85</v>
      </c>
    </row>
    <row r="35" spans="1:13" x14ac:dyDescent="0.25">
      <c r="A35" s="86" t="s">
        <v>297</v>
      </c>
      <c r="B35" s="66">
        <v>0</v>
      </c>
      <c r="C35" s="50">
        <v>140</v>
      </c>
      <c r="D35" s="44">
        <v>140</v>
      </c>
      <c r="E35" s="44">
        <v>140</v>
      </c>
      <c r="F35" s="45">
        <v>139.1</v>
      </c>
      <c r="G35" s="44">
        <v>0</v>
      </c>
      <c r="H35" s="44">
        <v>0</v>
      </c>
      <c r="I35" s="44">
        <v>139.1</v>
      </c>
      <c r="J35" s="44">
        <v>0.9</v>
      </c>
      <c r="K35" s="44">
        <v>0</v>
      </c>
      <c r="L35" s="44">
        <v>0.9</v>
      </c>
      <c r="M35" s="44">
        <v>139.1</v>
      </c>
    </row>
    <row r="36" spans="1:13" x14ac:dyDescent="0.25">
      <c r="A36" s="86" t="s">
        <v>298</v>
      </c>
      <c r="B36" s="44">
        <v>5000</v>
      </c>
      <c r="C36" s="50">
        <v>12780</v>
      </c>
      <c r="D36" s="44">
        <v>17780</v>
      </c>
      <c r="E36" s="44">
        <v>17780</v>
      </c>
      <c r="F36" s="45">
        <v>11088.14</v>
      </c>
      <c r="G36" s="44">
        <v>0</v>
      </c>
      <c r="H36" s="44">
        <v>0.61</v>
      </c>
      <c r="I36" s="44">
        <v>11088.75</v>
      </c>
      <c r="J36" s="44">
        <v>6691.25</v>
      </c>
      <c r="K36" s="44">
        <v>0</v>
      </c>
      <c r="L36" s="44">
        <v>6691.25</v>
      </c>
      <c r="M36" s="44">
        <v>5202.07</v>
      </c>
    </row>
    <row r="37" spans="1:13" x14ac:dyDescent="0.25">
      <c r="A37" s="86" t="s">
        <v>299</v>
      </c>
      <c r="B37" s="44">
        <v>12250</v>
      </c>
      <c r="C37" s="50">
        <v>-9515</v>
      </c>
      <c r="D37" s="44">
        <v>2735</v>
      </c>
      <c r="E37" s="44">
        <v>2735</v>
      </c>
      <c r="F37" s="45">
        <v>2623</v>
      </c>
      <c r="G37" s="44">
        <v>0</v>
      </c>
      <c r="H37" s="44">
        <v>12</v>
      </c>
      <c r="I37" s="44">
        <v>2635</v>
      </c>
      <c r="J37" s="44">
        <v>100</v>
      </c>
      <c r="K37" s="44">
        <v>0</v>
      </c>
      <c r="L37" s="44">
        <v>100</v>
      </c>
      <c r="M37" s="44">
        <v>2651</v>
      </c>
    </row>
    <row r="38" spans="1:13" x14ac:dyDescent="0.25">
      <c r="A38" s="86" t="s">
        <v>300</v>
      </c>
      <c r="B38" s="44">
        <v>35000</v>
      </c>
      <c r="C38" s="50">
        <v>-35000</v>
      </c>
      <c r="D38" s="44">
        <v>0</v>
      </c>
      <c r="E38" s="44">
        <v>0</v>
      </c>
      <c r="F38" s="45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</row>
    <row r="39" spans="1:13" x14ac:dyDescent="0.25">
      <c r="A39" s="86" t="s">
        <v>301</v>
      </c>
      <c r="B39" s="44">
        <v>11000</v>
      </c>
      <c r="C39" s="50">
        <v>-10295</v>
      </c>
      <c r="D39" s="44">
        <v>705</v>
      </c>
      <c r="E39" s="44">
        <v>705</v>
      </c>
      <c r="F39" s="45">
        <v>577.54999999999995</v>
      </c>
      <c r="G39" s="44">
        <v>0</v>
      </c>
      <c r="H39" s="44">
        <v>0.8</v>
      </c>
      <c r="I39" s="44">
        <v>578.35</v>
      </c>
      <c r="J39" s="44">
        <v>126.65</v>
      </c>
      <c r="K39" s="44">
        <v>0</v>
      </c>
      <c r="L39" s="44">
        <v>126.65</v>
      </c>
      <c r="M39" s="44">
        <v>539.4</v>
      </c>
    </row>
    <row r="40" spans="1:13" x14ac:dyDescent="0.25">
      <c r="A40" s="86" t="s">
        <v>302</v>
      </c>
      <c r="B40" s="44">
        <v>30000</v>
      </c>
      <c r="C40" s="50">
        <v>-26783</v>
      </c>
      <c r="D40" s="44">
        <v>3217</v>
      </c>
      <c r="E40" s="44">
        <v>3217</v>
      </c>
      <c r="F40" s="45">
        <v>3216.3</v>
      </c>
      <c r="G40" s="44">
        <v>0</v>
      </c>
      <c r="H40" s="44">
        <v>0.7</v>
      </c>
      <c r="I40" s="44">
        <v>3217</v>
      </c>
      <c r="J40" s="44">
        <v>0</v>
      </c>
      <c r="K40" s="44">
        <v>0</v>
      </c>
      <c r="L40" s="44">
        <v>0</v>
      </c>
      <c r="M40" s="44">
        <v>3216.3</v>
      </c>
    </row>
    <row r="41" spans="1:13" x14ac:dyDescent="0.25">
      <c r="A41" s="86" t="s">
        <v>303</v>
      </c>
      <c r="B41" s="44">
        <v>1500</v>
      </c>
      <c r="C41" s="50">
        <v>-1500</v>
      </c>
      <c r="D41" s="44">
        <v>0</v>
      </c>
      <c r="E41" s="44">
        <v>0</v>
      </c>
      <c r="F41" s="52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66">
        <v>0</v>
      </c>
    </row>
    <row r="42" spans="1:13" x14ac:dyDescent="0.25">
      <c r="A42" s="86" t="s">
        <v>304</v>
      </c>
      <c r="B42" s="44">
        <v>1500</v>
      </c>
      <c r="C42" s="50">
        <v>-1156</v>
      </c>
      <c r="D42" s="44">
        <v>344</v>
      </c>
      <c r="E42" s="44">
        <v>344</v>
      </c>
      <c r="F42" s="45">
        <v>256.13</v>
      </c>
      <c r="G42" s="44">
        <v>0</v>
      </c>
      <c r="H42" s="44">
        <v>0</v>
      </c>
      <c r="I42" s="44">
        <v>256.13</v>
      </c>
      <c r="J42" s="44">
        <v>87.87</v>
      </c>
      <c r="K42" s="44">
        <v>0</v>
      </c>
      <c r="L42" s="44">
        <v>87.87</v>
      </c>
      <c r="M42" s="44">
        <v>243.13</v>
      </c>
    </row>
    <row r="43" spans="1:13" x14ac:dyDescent="0.25">
      <c r="A43" s="86" t="s">
        <v>305</v>
      </c>
      <c r="B43" s="44">
        <v>7000</v>
      </c>
      <c r="C43" s="50">
        <v>260</v>
      </c>
      <c r="D43" s="44">
        <v>7260</v>
      </c>
      <c r="E43" s="44">
        <v>7260</v>
      </c>
      <c r="F43" s="45">
        <v>4394.03</v>
      </c>
      <c r="G43" s="44">
        <v>0</v>
      </c>
      <c r="H43" s="44">
        <v>2865.85</v>
      </c>
      <c r="I43" s="44">
        <v>7259.88</v>
      </c>
      <c r="J43" s="44">
        <v>0.12</v>
      </c>
      <c r="K43" s="44">
        <v>0</v>
      </c>
      <c r="L43" s="44">
        <v>0.12</v>
      </c>
      <c r="M43" s="44">
        <v>4394.03</v>
      </c>
    </row>
    <row r="44" spans="1:13" x14ac:dyDescent="0.25">
      <c r="A44" s="86" t="s">
        <v>306</v>
      </c>
      <c r="B44" s="66">
        <v>0</v>
      </c>
      <c r="C44" s="50">
        <v>7657</v>
      </c>
      <c r="D44" s="44">
        <v>7657</v>
      </c>
      <c r="E44" s="44">
        <v>7657</v>
      </c>
      <c r="F44" s="45">
        <v>7033.23</v>
      </c>
      <c r="G44" s="44">
        <v>0</v>
      </c>
      <c r="H44" s="44">
        <v>0</v>
      </c>
      <c r="I44" s="44">
        <v>7033.23</v>
      </c>
      <c r="J44" s="44">
        <v>623.77</v>
      </c>
      <c r="K44" s="44">
        <v>0</v>
      </c>
      <c r="L44" s="44">
        <v>623.77</v>
      </c>
      <c r="M44" s="44">
        <v>1412.35</v>
      </c>
    </row>
    <row r="45" spans="1:13" x14ac:dyDescent="0.25">
      <c r="A45" s="86" t="s">
        <v>307</v>
      </c>
      <c r="B45" s="44">
        <v>6000</v>
      </c>
      <c r="C45" s="50">
        <v>31740</v>
      </c>
      <c r="D45" s="44">
        <v>37740</v>
      </c>
      <c r="E45" s="44">
        <v>37740</v>
      </c>
      <c r="F45" s="45">
        <v>36710.78</v>
      </c>
      <c r="G45" s="44">
        <v>0</v>
      </c>
      <c r="H45" s="44">
        <v>0.53</v>
      </c>
      <c r="I45" s="44">
        <v>36711.31</v>
      </c>
      <c r="J45" s="44">
        <v>1028.69</v>
      </c>
      <c r="K45" s="44">
        <v>0</v>
      </c>
      <c r="L45" s="44">
        <v>1028.69</v>
      </c>
      <c r="M45" s="44">
        <v>2319.39</v>
      </c>
    </row>
    <row r="46" spans="1:13" x14ac:dyDescent="0.25">
      <c r="A46" s="86" t="s">
        <v>308</v>
      </c>
      <c r="B46" s="66">
        <v>0</v>
      </c>
      <c r="C46" s="50">
        <v>9898</v>
      </c>
      <c r="D46" s="44">
        <v>9898</v>
      </c>
      <c r="E46" s="44">
        <v>9898</v>
      </c>
      <c r="F46" s="45">
        <v>0</v>
      </c>
      <c r="G46" s="44">
        <v>9897.5</v>
      </c>
      <c r="H46" s="44">
        <v>0</v>
      </c>
      <c r="I46" s="44">
        <v>9897.5</v>
      </c>
      <c r="J46" s="44">
        <v>9898</v>
      </c>
      <c r="K46" s="44">
        <v>0</v>
      </c>
      <c r="L46" s="44">
        <v>0.5</v>
      </c>
      <c r="M46" s="66">
        <v>0</v>
      </c>
    </row>
    <row r="47" spans="1:13" x14ac:dyDescent="0.25">
      <c r="A47" s="86" t="s">
        <v>309</v>
      </c>
      <c r="B47" s="44">
        <v>36000</v>
      </c>
      <c r="C47" s="50">
        <v>-3000</v>
      </c>
      <c r="D47" s="44">
        <v>33000</v>
      </c>
      <c r="E47" s="44">
        <v>33000</v>
      </c>
      <c r="F47" s="45">
        <v>33000</v>
      </c>
      <c r="G47" s="44">
        <v>0</v>
      </c>
      <c r="H47" s="44">
        <v>0</v>
      </c>
      <c r="I47" s="44">
        <v>33000</v>
      </c>
      <c r="J47" s="44">
        <v>0</v>
      </c>
      <c r="K47" s="44">
        <v>0</v>
      </c>
      <c r="L47" s="44">
        <v>0</v>
      </c>
      <c r="M47" s="44">
        <v>21000</v>
      </c>
    </row>
    <row r="48" spans="1:13" x14ac:dyDescent="0.25">
      <c r="A48" s="86" t="s">
        <v>310</v>
      </c>
      <c r="B48" s="44">
        <v>3000</v>
      </c>
      <c r="C48" s="50">
        <v>-2441</v>
      </c>
      <c r="D48" s="44">
        <v>559</v>
      </c>
      <c r="E48" s="44">
        <v>559</v>
      </c>
      <c r="F48" s="45">
        <v>359.15</v>
      </c>
      <c r="G48" s="44">
        <v>0</v>
      </c>
      <c r="H48" s="44">
        <v>0</v>
      </c>
      <c r="I48" s="44">
        <v>359.15</v>
      </c>
      <c r="J48" s="44">
        <v>199.85</v>
      </c>
      <c r="K48" s="44">
        <v>0</v>
      </c>
      <c r="L48" s="44">
        <v>199.85</v>
      </c>
      <c r="M48" s="66">
        <v>0</v>
      </c>
    </row>
    <row r="49" spans="1:13" x14ac:dyDescent="0.25">
      <c r="A49" s="86" t="s">
        <v>311</v>
      </c>
      <c r="B49" s="44">
        <v>3000</v>
      </c>
      <c r="C49" s="50">
        <v>-2232</v>
      </c>
      <c r="D49" s="44">
        <v>768</v>
      </c>
      <c r="E49" s="44">
        <v>768</v>
      </c>
      <c r="F49" s="45">
        <v>606.78</v>
      </c>
      <c r="G49" s="44">
        <v>0</v>
      </c>
      <c r="H49" s="44">
        <v>107</v>
      </c>
      <c r="I49" s="44">
        <v>713.78</v>
      </c>
      <c r="J49" s="44">
        <v>54.22</v>
      </c>
      <c r="K49" s="44">
        <v>0</v>
      </c>
      <c r="L49" s="44">
        <v>54.22</v>
      </c>
      <c r="M49" s="44">
        <v>200.18</v>
      </c>
    </row>
    <row r="50" spans="1:13" x14ac:dyDescent="0.25">
      <c r="A50" s="86" t="s">
        <v>312</v>
      </c>
      <c r="B50" s="44">
        <v>2000</v>
      </c>
      <c r="C50" s="50">
        <v>-2000</v>
      </c>
      <c r="D50" s="44">
        <v>0</v>
      </c>
      <c r="E50" s="44">
        <v>0</v>
      </c>
      <c r="F50" s="52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66">
        <v>0</v>
      </c>
    </row>
    <row r="51" spans="1:13" x14ac:dyDescent="0.25">
      <c r="A51" s="86" t="s">
        <v>313</v>
      </c>
      <c r="B51" s="44">
        <v>3000</v>
      </c>
      <c r="C51" s="50">
        <v>651</v>
      </c>
      <c r="D51" s="44">
        <v>3651</v>
      </c>
      <c r="E51" s="44">
        <v>3651</v>
      </c>
      <c r="F51" s="45">
        <v>3172.52</v>
      </c>
      <c r="G51" s="44">
        <v>0</v>
      </c>
      <c r="H51" s="44">
        <v>0.05</v>
      </c>
      <c r="I51" s="44">
        <v>3172.57</v>
      </c>
      <c r="J51" s="44">
        <v>478.43</v>
      </c>
      <c r="K51" s="44">
        <v>0</v>
      </c>
      <c r="L51" s="44">
        <v>478.43</v>
      </c>
      <c r="M51" s="44">
        <v>797.12</v>
      </c>
    </row>
    <row r="52" spans="1:13" x14ac:dyDescent="0.25">
      <c r="A52" s="86" t="s">
        <v>314</v>
      </c>
      <c r="B52" s="44">
        <v>5500</v>
      </c>
      <c r="C52" s="50">
        <v>-3941</v>
      </c>
      <c r="D52" s="44">
        <v>1559</v>
      </c>
      <c r="E52" s="44">
        <v>1559</v>
      </c>
      <c r="F52" s="45">
        <v>1412.85</v>
      </c>
      <c r="G52" s="44">
        <v>0</v>
      </c>
      <c r="H52" s="44">
        <v>0</v>
      </c>
      <c r="I52" s="44">
        <v>1412.85</v>
      </c>
      <c r="J52" s="44">
        <v>146.15</v>
      </c>
      <c r="K52" s="44">
        <v>0</v>
      </c>
      <c r="L52" s="44">
        <v>146.15</v>
      </c>
      <c r="M52" s="44">
        <v>1412.85</v>
      </c>
    </row>
    <row r="53" spans="1:13" x14ac:dyDescent="0.25">
      <c r="A53" s="86" t="s">
        <v>315</v>
      </c>
      <c r="B53" s="66">
        <v>0</v>
      </c>
      <c r="C53" s="50">
        <v>10</v>
      </c>
      <c r="D53" s="44">
        <v>10</v>
      </c>
      <c r="E53" s="44">
        <v>10</v>
      </c>
      <c r="F53" s="45">
        <v>10</v>
      </c>
      <c r="G53" s="44">
        <v>0</v>
      </c>
      <c r="H53" s="44">
        <v>0</v>
      </c>
      <c r="I53" s="44">
        <v>10</v>
      </c>
      <c r="J53" s="44">
        <v>0</v>
      </c>
      <c r="K53" s="44">
        <v>0</v>
      </c>
      <c r="L53" s="44">
        <v>0</v>
      </c>
      <c r="M53" s="44">
        <v>10</v>
      </c>
    </row>
    <row r="54" spans="1:13" x14ac:dyDescent="0.25">
      <c r="A54" s="86" t="s">
        <v>316</v>
      </c>
      <c r="B54" s="66">
        <v>0</v>
      </c>
      <c r="C54" s="50">
        <v>2586</v>
      </c>
      <c r="D54" s="44">
        <v>2586</v>
      </c>
      <c r="E54" s="44">
        <v>2586</v>
      </c>
      <c r="F54" s="45">
        <v>2584.37</v>
      </c>
      <c r="G54" s="44">
        <v>0</v>
      </c>
      <c r="H54" s="44">
        <v>0.92</v>
      </c>
      <c r="I54" s="44">
        <v>2585.29</v>
      </c>
      <c r="J54" s="44">
        <v>0.71</v>
      </c>
      <c r="K54" s="44">
        <v>0</v>
      </c>
      <c r="L54" s="44">
        <v>0.71</v>
      </c>
      <c r="M54" s="44">
        <v>2584.37</v>
      </c>
    </row>
    <row r="55" spans="1:13" x14ac:dyDescent="0.25">
      <c r="A55" s="86" t="s">
        <v>317</v>
      </c>
      <c r="B55" s="66">
        <v>0</v>
      </c>
      <c r="C55" s="50">
        <v>39</v>
      </c>
      <c r="D55" s="44">
        <v>39</v>
      </c>
      <c r="E55" s="44">
        <v>39</v>
      </c>
      <c r="F55" s="45">
        <v>38.520000000000003</v>
      </c>
      <c r="G55" s="44">
        <v>0</v>
      </c>
      <c r="H55" s="44">
        <v>0.48</v>
      </c>
      <c r="I55" s="44">
        <v>39</v>
      </c>
      <c r="J55" s="44">
        <v>0</v>
      </c>
      <c r="K55" s="44">
        <v>0</v>
      </c>
      <c r="L55" s="44">
        <v>0</v>
      </c>
      <c r="M55" s="44">
        <v>38.520000000000003</v>
      </c>
    </row>
    <row r="56" spans="1:13" x14ac:dyDescent="0.25">
      <c r="A56" s="86" t="s">
        <v>318</v>
      </c>
      <c r="B56" s="66">
        <v>0</v>
      </c>
      <c r="C56" s="50">
        <v>1069</v>
      </c>
      <c r="D56" s="44">
        <v>1069</v>
      </c>
      <c r="E56" s="44">
        <v>1069</v>
      </c>
      <c r="F56" s="45">
        <v>1067.5999999999999</v>
      </c>
      <c r="G56" s="44">
        <v>0</v>
      </c>
      <c r="H56" s="44">
        <v>0.66</v>
      </c>
      <c r="I56" s="44">
        <v>1068.26</v>
      </c>
      <c r="J56" s="44">
        <v>0.74</v>
      </c>
      <c r="K56" s="44">
        <v>0</v>
      </c>
      <c r="L56" s="44">
        <v>0.74</v>
      </c>
      <c r="M56" s="44">
        <v>1067.5999999999999</v>
      </c>
    </row>
    <row r="57" spans="1:13" x14ac:dyDescent="0.25">
      <c r="A57" s="86" t="s">
        <v>319</v>
      </c>
      <c r="B57" s="66">
        <v>0</v>
      </c>
      <c r="C57" s="50">
        <v>219</v>
      </c>
      <c r="D57" s="44">
        <v>219</v>
      </c>
      <c r="E57" s="44">
        <v>219</v>
      </c>
      <c r="F57" s="45">
        <v>219</v>
      </c>
      <c r="G57" s="44">
        <v>0</v>
      </c>
      <c r="H57" s="44">
        <v>0</v>
      </c>
      <c r="I57" s="44">
        <v>219</v>
      </c>
      <c r="J57" s="44">
        <v>0</v>
      </c>
      <c r="K57" s="44">
        <v>0</v>
      </c>
      <c r="L57" s="44">
        <v>0</v>
      </c>
      <c r="M57" s="44">
        <v>219</v>
      </c>
    </row>
    <row r="58" spans="1:13" x14ac:dyDescent="0.25">
      <c r="A58" s="86" t="s">
        <v>320</v>
      </c>
      <c r="B58" s="66">
        <v>0</v>
      </c>
      <c r="C58" s="50">
        <v>215</v>
      </c>
      <c r="D58" s="44">
        <v>215</v>
      </c>
      <c r="E58" s="44">
        <v>215</v>
      </c>
      <c r="F58" s="45">
        <v>215</v>
      </c>
      <c r="G58" s="44">
        <v>0</v>
      </c>
      <c r="H58" s="44">
        <v>0</v>
      </c>
      <c r="I58" s="44">
        <v>215</v>
      </c>
      <c r="J58" s="44">
        <v>0</v>
      </c>
      <c r="K58" s="44">
        <v>0</v>
      </c>
      <c r="L58" s="44">
        <v>0</v>
      </c>
      <c r="M58" s="44">
        <v>215</v>
      </c>
    </row>
    <row r="59" spans="1:13" x14ac:dyDescent="0.25">
      <c r="A59" s="86" t="s">
        <v>321</v>
      </c>
      <c r="B59" s="66">
        <v>0</v>
      </c>
      <c r="C59" s="50">
        <v>16741</v>
      </c>
      <c r="D59" s="44">
        <v>16741</v>
      </c>
      <c r="E59" s="44">
        <v>16741</v>
      </c>
      <c r="F59" s="45">
        <v>16740.96</v>
      </c>
      <c r="G59" s="44">
        <v>0</v>
      </c>
      <c r="H59" s="44">
        <v>0.04</v>
      </c>
      <c r="I59" s="44">
        <v>16741</v>
      </c>
      <c r="J59" s="44">
        <v>0</v>
      </c>
      <c r="K59" s="44">
        <v>0</v>
      </c>
      <c r="L59" s="44">
        <v>0</v>
      </c>
      <c r="M59" s="44">
        <v>16740.96</v>
      </c>
    </row>
    <row r="60" spans="1:13" x14ac:dyDescent="0.25">
      <c r="A60" s="86" t="s">
        <v>322</v>
      </c>
      <c r="B60" s="66">
        <v>0</v>
      </c>
      <c r="C60" s="50">
        <v>569</v>
      </c>
      <c r="D60" s="44">
        <v>569</v>
      </c>
      <c r="E60" s="44">
        <v>569</v>
      </c>
      <c r="F60" s="45">
        <v>568.99</v>
      </c>
      <c r="G60" s="44">
        <v>0</v>
      </c>
      <c r="H60" s="44">
        <v>0.01</v>
      </c>
      <c r="I60" s="44">
        <v>569</v>
      </c>
      <c r="J60" s="44">
        <v>0</v>
      </c>
      <c r="K60" s="44">
        <v>0</v>
      </c>
      <c r="L60" s="44">
        <v>0</v>
      </c>
      <c r="M60" s="44">
        <v>568.99</v>
      </c>
    </row>
    <row r="61" spans="1:13" x14ac:dyDescent="0.25">
      <c r="A61" s="86"/>
      <c r="B61" s="89">
        <f>SUM(B62:B97)</f>
        <v>76122</v>
      </c>
      <c r="C61" s="89">
        <f t="shared" ref="C61:M61" si="2">SUM(C62:C97)</f>
        <v>-40467</v>
      </c>
      <c r="D61" s="89">
        <f t="shared" si="2"/>
        <v>35655</v>
      </c>
      <c r="E61" s="89">
        <f t="shared" si="2"/>
        <v>35655</v>
      </c>
      <c r="F61" s="90">
        <f t="shared" si="2"/>
        <v>29452.84</v>
      </c>
      <c r="G61" s="89">
        <f t="shared" si="2"/>
        <v>0</v>
      </c>
      <c r="H61" s="89">
        <f t="shared" si="2"/>
        <v>2439.37</v>
      </c>
      <c r="I61" s="89">
        <f t="shared" si="2"/>
        <v>31892.21000000001</v>
      </c>
      <c r="J61" s="89">
        <f t="shared" si="2"/>
        <v>3762.7900000000004</v>
      </c>
      <c r="K61" s="89">
        <f t="shared" si="2"/>
        <v>0</v>
      </c>
      <c r="L61" s="89">
        <f t="shared" si="2"/>
        <v>3762.7900000000004</v>
      </c>
      <c r="M61" s="89">
        <f t="shared" si="2"/>
        <v>12680.78</v>
      </c>
    </row>
    <row r="62" spans="1:13" x14ac:dyDescent="0.25">
      <c r="A62" s="86" t="s">
        <v>323</v>
      </c>
      <c r="B62" s="44">
        <v>7000</v>
      </c>
      <c r="C62" s="44">
        <v>-5736</v>
      </c>
      <c r="D62" s="44">
        <v>1264</v>
      </c>
      <c r="E62" s="44">
        <v>1264</v>
      </c>
      <c r="F62" s="45">
        <v>1263.23</v>
      </c>
      <c r="G62" s="44">
        <v>0</v>
      </c>
      <c r="H62" s="44">
        <v>0</v>
      </c>
      <c r="I62" s="44">
        <v>1263.23</v>
      </c>
      <c r="J62" s="44">
        <v>0.77</v>
      </c>
      <c r="K62" s="44">
        <v>0</v>
      </c>
      <c r="L62" s="44">
        <v>0.77</v>
      </c>
      <c r="M62" s="44">
        <v>462.12</v>
      </c>
    </row>
    <row r="63" spans="1:13" x14ac:dyDescent="0.25">
      <c r="A63" s="86" t="s">
        <v>324</v>
      </c>
      <c r="B63" s="44">
        <v>1186</v>
      </c>
      <c r="C63" s="44">
        <v>-61</v>
      </c>
      <c r="D63" s="44">
        <v>1125</v>
      </c>
      <c r="E63" s="44">
        <v>1125</v>
      </c>
      <c r="F63" s="45">
        <v>1080.5</v>
      </c>
      <c r="G63" s="44">
        <v>0</v>
      </c>
      <c r="H63" s="44">
        <v>0</v>
      </c>
      <c r="I63" s="44">
        <v>1080.5</v>
      </c>
      <c r="J63" s="44">
        <v>44.5</v>
      </c>
      <c r="K63" s="44">
        <v>0</v>
      </c>
      <c r="L63" s="44">
        <v>44.5</v>
      </c>
      <c r="M63" s="44">
        <v>265</v>
      </c>
    </row>
    <row r="64" spans="1:13" x14ac:dyDescent="0.25">
      <c r="A64" s="86" t="s">
        <v>325</v>
      </c>
      <c r="B64" s="66">
        <v>0</v>
      </c>
      <c r="C64" s="44">
        <v>145</v>
      </c>
      <c r="D64" s="44">
        <v>145</v>
      </c>
      <c r="E64" s="44">
        <v>145</v>
      </c>
      <c r="F64" s="45">
        <v>144.26</v>
      </c>
      <c r="G64" s="44">
        <v>0</v>
      </c>
      <c r="H64" s="44">
        <v>0</v>
      </c>
      <c r="I64" s="44">
        <v>144.26</v>
      </c>
      <c r="J64" s="44">
        <v>0.74</v>
      </c>
      <c r="K64" s="44">
        <v>0</v>
      </c>
      <c r="L64" s="44">
        <v>0.74</v>
      </c>
      <c r="M64" s="44">
        <v>144.26</v>
      </c>
    </row>
    <row r="65" spans="1:13" x14ac:dyDescent="0.25">
      <c r="A65" s="86" t="s">
        <v>326</v>
      </c>
      <c r="B65" s="66">
        <v>0</v>
      </c>
      <c r="C65" s="44">
        <v>16</v>
      </c>
      <c r="D65" s="44">
        <v>16</v>
      </c>
      <c r="E65" s="44">
        <v>16</v>
      </c>
      <c r="F65" s="45">
        <v>15.93</v>
      </c>
      <c r="G65" s="44">
        <v>0</v>
      </c>
      <c r="H65" s="44">
        <v>0</v>
      </c>
      <c r="I65" s="44">
        <v>15.93</v>
      </c>
      <c r="J65" s="44">
        <v>7.0000000000000007E-2</v>
      </c>
      <c r="K65" s="44">
        <v>0</v>
      </c>
      <c r="L65" s="44">
        <v>7.0000000000000007E-2</v>
      </c>
      <c r="M65" s="66">
        <v>0</v>
      </c>
    </row>
    <row r="66" spans="1:13" x14ac:dyDescent="0.25">
      <c r="A66" s="86" t="s">
        <v>327</v>
      </c>
      <c r="B66" s="44">
        <v>6000</v>
      </c>
      <c r="C66" s="44">
        <v>-6000</v>
      </c>
      <c r="D66" s="44">
        <v>0</v>
      </c>
      <c r="E66" s="44">
        <v>0</v>
      </c>
      <c r="F66" s="52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66">
        <v>0</v>
      </c>
    </row>
    <row r="67" spans="1:13" x14ac:dyDescent="0.25">
      <c r="A67" s="86" t="s">
        <v>328</v>
      </c>
      <c r="B67" s="44">
        <v>5000</v>
      </c>
      <c r="C67" s="44">
        <v>-600</v>
      </c>
      <c r="D67" s="44">
        <v>4400</v>
      </c>
      <c r="E67" s="44">
        <v>4400</v>
      </c>
      <c r="F67" s="45">
        <v>4400</v>
      </c>
      <c r="G67" s="44">
        <v>0</v>
      </c>
      <c r="H67" s="44">
        <v>0</v>
      </c>
      <c r="I67" s="44">
        <v>4400</v>
      </c>
      <c r="J67" s="44">
        <v>0</v>
      </c>
      <c r="K67" s="44">
        <v>0</v>
      </c>
      <c r="L67" s="44">
        <v>0</v>
      </c>
      <c r="M67" s="44">
        <v>695.29</v>
      </c>
    </row>
    <row r="68" spans="1:13" x14ac:dyDescent="0.25">
      <c r="A68" s="86" t="s">
        <v>329</v>
      </c>
      <c r="B68" s="44">
        <v>6000</v>
      </c>
      <c r="C68" s="44">
        <v>-2200</v>
      </c>
      <c r="D68" s="44">
        <v>3800</v>
      </c>
      <c r="E68" s="44">
        <v>3800</v>
      </c>
      <c r="F68" s="45">
        <v>3800</v>
      </c>
      <c r="G68" s="44">
        <v>0</v>
      </c>
      <c r="H68" s="44">
        <v>0</v>
      </c>
      <c r="I68" s="44">
        <v>3800</v>
      </c>
      <c r="J68" s="44">
        <v>0</v>
      </c>
      <c r="K68" s="44">
        <v>0</v>
      </c>
      <c r="L68" s="44">
        <v>0</v>
      </c>
      <c r="M68" s="44">
        <v>588.36</v>
      </c>
    </row>
    <row r="69" spans="1:13" x14ac:dyDescent="0.25">
      <c r="A69" s="86" t="s">
        <v>330</v>
      </c>
      <c r="B69" s="44">
        <v>2000</v>
      </c>
      <c r="C69" s="44">
        <v>-1990</v>
      </c>
      <c r="D69" s="44">
        <v>10</v>
      </c>
      <c r="E69" s="44">
        <v>10</v>
      </c>
      <c r="F69" s="45">
        <v>9.52</v>
      </c>
      <c r="G69" s="44">
        <v>0</v>
      </c>
      <c r="H69" s="44">
        <v>0</v>
      </c>
      <c r="I69" s="44">
        <v>9.52</v>
      </c>
      <c r="J69" s="44">
        <v>0.48</v>
      </c>
      <c r="K69" s="44">
        <v>0</v>
      </c>
      <c r="L69" s="44">
        <v>0.48</v>
      </c>
      <c r="M69" s="66">
        <v>0</v>
      </c>
    </row>
    <row r="70" spans="1:13" x14ac:dyDescent="0.25">
      <c r="A70" s="86" t="s">
        <v>331</v>
      </c>
      <c r="B70" s="44">
        <v>4000</v>
      </c>
      <c r="C70" s="44">
        <v>-2997</v>
      </c>
      <c r="D70" s="44">
        <v>1003</v>
      </c>
      <c r="E70" s="44">
        <v>1003</v>
      </c>
      <c r="F70" s="45">
        <v>1001.99</v>
      </c>
      <c r="G70" s="44">
        <v>0</v>
      </c>
      <c r="H70" s="44">
        <v>0.25</v>
      </c>
      <c r="I70" s="44">
        <v>1002.24</v>
      </c>
      <c r="J70" s="44">
        <v>0.76</v>
      </c>
      <c r="K70" s="44">
        <v>0</v>
      </c>
      <c r="L70" s="44">
        <v>0.76</v>
      </c>
      <c r="M70" s="44">
        <v>341.33</v>
      </c>
    </row>
    <row r="71" spans="1:13" x14ac:dyDescent="0.25">
      <c r="A71" s="86" t="s">
        <v>332</v>
      </c>
      <c r="B71" s="44">
        <v>5000</v>
      </c>
      <c r="C71" s="44">
        <v>-3611</v>
      </c>
      <c r="D71" s="44">
        <v>1389</v>
      </c>
      <c r="E71" s="44">
        <v>1389</v>
      </c>
      <c r="F71" s="45">
        <v>1387.79</v>
      </c>
      <c r="G71" s="44">
        <v>0</v>
      </c>
      <c r="H71" s="44">
        <v>0.53</v>
      </c>
      <c r="I71" s="44">
        <v>1388.32</v>
      </c>
      <c r="J71" s="44">
        <v>0.68</v>
      </c>
      <c r="K71" s="44">
        <v>0</v>
      </c>
      <c r="L71" s="44">
        <v>0.68</v>
      </c>
      <c r="M71" s="44">
        <v>775.75</v>
      </c>
    </row>
    <row r="72" spans="1:13" x14ac:dyDescent="0.25">
      <c r="A72" s="86" t="s">
        <v>333</v>
      </c>
      <c r="B72" s="44">
        <v>3500</v>
      </c>
      <c r="C72" s="44">
        <v>-2380</v>
      </c>
      <c r="D72" s="44">
        <v>1120</v>
      </c>
      <c r="E72" s="44">
        <v>1120</v>
      </c>
      <c r="F72" s="45">
        <v>853.05</v>
      </c>
      <c r="G72" s="44">
        <v>0</v>
      </c>
      <c r="H72" s="44">
        <v>0</v>
      </c>
      <c r="I72" s="44">
        <v>853.05</v>
      </c>
      <c r="J72" s="44">
        <v>266.95</v>
      </c>
      <c r="K72" s="44">
        <v>0</v>
      </c>
      <c r="L72" s="44">
        <v>266.95</v>
      </c>
      <c r="M72" s="44">
        <v>550.5</v>
      </c>
    </row>
    <row r="73" spans="1:13" x14ac:dyDescent="0.25">
      <c r="A73" s="86" t="s">
        <v>334</v>
      </c>
      <c r="B73" s="44">
        <v>1500</v>
      </c>
      <c r="C73" s="44">
        <v>-1500</v>
      </c>
      <c r="D73" s="44">
        <v>0</v>
      </c>
      <c r="E73" s="44">
        <v>0</v>
      </c>
      <c r="F73" s="52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66">
        <v>0</v>
      </c>
    </row>
    <row r="74" spans="1:13" x14ac:dyDescent="0.25">
      <c r="A74" s="86" t="s">
        <v>335</v>
      </c>
      <c r="B74" s="44">
        <v>2000</v>
      </c>
      <c r="C74" s="44">
        <v>-671</v>
      </c>
      <c r="D74" s="44">
        <v>1329</v>
      </c>
      <c r="E74" s="44">
        <v>1329</v>
      </c>
      <c r="F74" s="45">
        <v>1328.29</v>
      </c>
      <c r="G74" s="44">
        <v>0</v>
      </c>
      <c r="H74" s="44">
        <v>0</v>
      </c>
      <c r="I74" s="44">
        <v>1328.29</v>
      </c>
      <c r="J74" s="44">
        <v>0.71</v>
      </c>
      <c r="K74" s="44">
        <v>0</v>
      </c>
      <c r="L74" s="44">
        <v>0.71</v>
      </c>
      <c r="M74" s="44">
        <v>416.97</v>
      </c>
    </row>
    <row r="75" spans="1:13" x14ac:dyDescent="0.25">
      <c r="A75" s="86" t="s">
        <v>336</v>
      </c>
      <c r="B75" s="44">
        <v>436</v>
      </c>
      <c r="C75" s="44">
        <v>-436</v>
      </c>
      <c r="D75" s="44">
        <v>0</v>
      </c>
      <c r="E75" s="44">
        <v>0</v>
      </c>
      <c r="F75" s="52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66">
        <v>0</v>
      </c>
    </row>
    <row r="76" spans="1:13" x14ac:dyDescent="0.25">
      <c r="A76" s="86" t="s">
        <v>337</v>
      </c>
      <c r="B76" s="44">
        <v>2000</v>
      </c>
      <c r="C76" s="44">
        <v>-637</v>
      </c>
      <c r="D76" s="44">
        <v>1363</v>
      </c>
      <c r="E76" s="44">
        <v>1363</v>
      </c>
      <c r="F76" s="45">
        <v>1362.32</v>
      </c>
      <c r="G76" s="44">
        <v>0</v>
      </c>
      <c r="H76" s="44">
        <v>0</v>
      </c>
      <c r="I76" s="44">
        <v>1362.32</v>
      </c>
      <c r="J76" s="44">
        <v>0.68</v>
      </c>
      <c r="K76" s="44">
        <v>0</v>
      </c>
      <c r="L76" s="44">
        <v>0.68</v>
      </c>
      <c r="M76" s="44">
        <v>1053.1300000000001</v>
      </c>
    </row>
    <row r="77" spans="1:13" x14ac:dyDescent="0.25">
      <c r="A77" s="86" t="s">
        <v>338</v>
      </c>
      <c r="B77" s="66">
        <v>0</v>
      </c>
      <c r="C77" s="44">
        <v>14</v>
      </c>
      <c r="D77" s="44">
        <v>14</v>
      </c>
      <c r="E77" s="44">
        <v>14</v>
      </c>
      <c r="F77" s="52">
        <v>0</v>
      </c>
      <c r="G77" s="44">
        <v>0</v>
      </c>
      <c r="H77" s="44">
        <v>0</v>
      </c>
      <c r="I77" s="44">
        <v>0</v>
      </c>
      <c r="J77" s="44">
        <v>14</v>
      </c>
      <c r="K77" s="44">
        <v>0</v>
      </c>
      <c r="L77" s="44">
        <v>14</v>
      </c>
      <c r="M77" s="66">
        <v>0</v>
      </c>
    </row>
    <row r="78" spans="1:13" x14ac:dyDescent="0.25">
      <c r="A78" s="86" t="s">
        <v>339</v>
      </c>
      <c r="B78" s="44">
        <v>1000</v>
      </c>
      <c r="C78" s="44">
        <v>-995</v>
      </c>
      <c r="D78" s="44">
        <v>5</v>
      </c>
      <c r="E78" s="44">
        <v>5</v>
      </c>
      <c r="F78" s="52">
        <v>0</v>
      </c>
      <c r="G78" s="44">
        <v>0</v>
      </c>
      <c r="H78" s="44">
        <v>0</v>
      </c>
      <c r="I78" s="44">
        <v>0</v>
      </c>
      <c r="J78" s="44">
        <v>5</v>
      </c>
      <c r="K78" s="44">
        <v>0</v>
      </c>
      <c r="L78" s="44">
        <v>5</v>
      </c>
      <c r="M78" s="66">
        <v>0</v>
      </c>
    </row>
    <row r="79" spans="1:13" x14ac:dyDescent="0.25">
      <c r="A79" s="86" t="s">
        <v>340</v>
      </c>
      <c r="B79" s="44">
        <v>1000</v>
      </c>
      <c r="C79" s="44">
        <v>-664</v>
      </c>
      <c r="D79" s="44">
        <v>336</v>
      </c>
      <c r="E79" s="44">
        <v>336</v>
      </c>
      <c r="F79" s="45">
        <v>335.21</v>
      </c>
      <c r="G79" s="44">
        <v>0</v>
      </c>
      <c r="H79" s="44">
        <v>0</v>
      </c>
      <c r="I79" s="44">
        <v>335.21</v>
      </c>
      <c r="J79" s="44">
        <v>0.79</v>
      </c>
      <c r="K79" s="44">
        <v>0</v>
      </c>
      <c r="L79" s="44">
        <v>0.79</v>
      </c>
      <c r="M79" s="44">
        <v>335.21</v>
      </c>
    </row>
    <row r="80" spans="1:13" x14ac:dyDescent="0.25">
      <c r="A80" s="86" t="s">
        <v>341</v>
      </c>
      <c r="B80" s="44">
        <v>1000</v>
      </c>
      <c r="C80" s="44">
        <v>-811</v>
      </c>
      <c r="D80" s="44">
        <v>189</v>
      </c>
      <c r="E80" s="44">
        <v>189</v>
      </c>
      <c r="F80" s="45">
        <v>187.8</v>
      </c>
      <c r="G80" s="44">
        <v>0</v>
      </c>
      <c r="H80" s="44">
        <v>0.85</v>
      </c>
      <c r="I80" s="44">
        <v>188.65</v>
      </c>
      <c r="J80" s="44">
        <v>0.35</v>
      </c>
      <c r="K80" s="44">
        <v>0</v>
      </c>
      <c r="L80" s="44">
        <v>0.35</v>
      </c>
      <c r="M80" s="44">
        <v>187.8</v>
      </c>
    </row>
    <row r="81" spans="1:13" x14ac:dyDescent="0.25">
      <c r="A81" s="86" t="s">
        <v>342</v>
      </c>
      <c r="B81" s="66">
        <v>0</v>
      </c>
      <c r="C81" s="44">
        <v>62</v>
      </c>
      <c r="D81" s="44">
        <v>62</v>
      </c>
      <c r="E81" s="44">
        <v>62</v>
      </c>
      <c r="F81" s="45">
        <v>61.75</v>
      </c>
      <c r="G81" s="44">
        <v>0</v>
      </c>
      <c r="H81" s="44">
        <v>0</v>
      </c>
      <c r="I81" s="44">
        <v>61.75</v>
      </c>
      <c r="J81" s="44">
        <v>0.25</v>
      </c>
      <c r="K81" s="44">
        <v>0</v>
      </c>
      <c r="L81" s="44">
        <v>0.25</v>
      </c>
      <c r="M81" s="44">
        <v>22.92</v>
      </c>
    </row>
    <row r="82" spans="1:13" x14ac:dyDescent="0.25">
      <c r="A82" s="86" t="s">
        <v>343</v>
      </c>
      <c r="B82" s="44">
        <v>1000</v>
      </c>
      <c r="C82" s="44">
        <v>-706</v>
      </c>
      <c r="D82" s="44">
        <v>294</v>
      </c>
      <c r="E82" s="44">
        <v>294</v>
      </c>
      <c r="F82" s="45">
        <v>293.48</v>
      </c>
      <c r="G82" s="44">
        <v>0</v>
      </c>
      <c r="H82" s="44">
        <v>0</v>
      </c>
      <c r="I82" s="44">
        <v>293.48</v>
      </c>
      <c r="J82" s="44">
        <v>0.52</v>
      </c>
      <c r="K82" s="44">
        <v>0</v>
      </c>
      <c r="L82" s="44">
        <v>0.52</v>
      </c>
      <c r="M82" s="44">
        <v>46.64</v>
      </c>
    </row>
    <row r="83" spans="1:13" x14ac:dyDescent="0.25">
      <c r="A83" s="86" t="s">
        <v>344</v>
      </c>
      <c r="B83" s="44">
        <v>1500</v>
      </c>
      <c r="C83" s="44">
        <v>-1500</v>
      </c>
      <c r="D83" s="44">
        <v>0</v>
      </c>
      <c r="E83" s="44">
        <v>0</v>
      </c>
      <c r="F83" s="52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66">
        <v>0</v>
      </c>
    </row>
    <row r="84" spans="1:13" x14ac:dyDescent="0.25">
      <c r="A84" s="86" t="s">
        <v>345</v>
      </c>
      <c r="B84" s="66">
        <v>0</v>
      </c>
      <c r="C84" s="44">
        <v>164</v>
      </c>
      <c r="D84" s="44">
        <v>164</v>
      </c>
      <c r="E84" s="44">
        <v>164</v>
      </c>
      <c r="F84" s="45">
        <v>114.23</v>
      </c>
      <c r="G84" s="44">
        <v>0</v>
      </c>
      <c r="H84" s="44">
        <v>0.89</v>
      </c>
      <c r="I84" s="44">
        <v>115.12</v>
      </c>
      <c r="J84" s="44">
        <v>48.88</v>
      </c>
      <c r="K84" s="44">
        <v>0</v>
      </c>
      <c r="L84" s="44">
        <v>48.88</v>
      </c>
      <c r="M84" s="44">
        <v>65.489999999999995</v>
      </c>
    </row>
    <row r="85" spans="1:13" x14ac:dyDescent="0.25">
      <c r="A85" s="86" t="s">
        <v>346</v>
      </c>
      <c r="B85" s="66">
        <v>0</v>
      </c>
      <c r="C85" s="44">
        <v>345</v>
      </c>
      <c r="D85" s="44">
        <v>345</v>
      </c>
      <c r="E85" s="44">
        <v>345</v>
      </c>
      <c r="F85" s="45">
        <v>344.2</v>
      </c>
      <c r="G85" s="44">
        <v>0</v>
      </c>
      <c r="H85" s="44">
        <v>0</v>
      </c>
      <c r="I85" s="44">
        <v>344.2</v>
      </c>
      <c r="J85" s="44">
        <v>0.8</v>
      </c>
      <c r="K85" s="44">
        <v>0</v>
      </c>
      <c r="L85" s="44">
        <v>0.8</v>
      </c>
      <c r="M85" s="44">
        <v>226.14</v>
      </c>
    </row>
    <row r="86" spans="1:13" x14ac:dyDescent="0.25">
      <c r="A86" s="86" t="s">
        <v>347</v>
      </c>
      <c r="B86" s="44">
        <v>2500</v>
      </c>
      <c r="C86" s="44">
        <v>1932</v>
      </c>
      <c r="D86" s="44">
        <v>4432</v>
      </c>
      <c r="E86" s="44">
        <v>4432</v>
      </c>
      <c r="F86" s="45">
        <v>2536.12</v>
      </c>
      <c r="G86" s="44">
        <v>0</v>
      </c>
      <c r="H86" s="44">
        <v>0</v>
      </c>
      <c r="I86" s="44">
        <v>2536.12</v>
      </c>
      <c r="J86" s="44">
        <v>1895.88</v>
      </c>
      <c r="K86" s="44">
        <v>0</v>
      </c>
      <c r="L86" s="44">
        <v>1895.88</v>
      </c>
      <c r="M86" s="44">
        <v>32.32</v>
      </c>
    </row>
    <row r="87" spans="1:13" x14ac:dyDescent="0.25">
      <c r="A87" s="86" t="s">
        <v>348</v>
      </c>
      <c r="B87" s="44">
        <v>2000</v>
      </c>
      <c r="C87" s="44">
        <v>-1599</v>
      </c>
      <c r="D87" s="44">
        <v>401</v>
      </c>
      <c r="E87" s="44">
        <v>401</v>
      </c>
      <c r="F87" s="45">
        <v>136.04</v>
      </c>
      <c r="G87" s="44">
        <v>0</v>
      </c>
      <c r="H87" s="44">
        <v>2.95</v>
      </c>
      <c r="I87" s="44">
        <v>138.99</v>
      </c>
      <c r="J87" s="44">
        <v>262.01</v>
      </c>
      <c r="K87" s="44">
        <v>0</v>
      </c>
      <c r="L87" s="44">
        <v>262.01</v>
      </c>
      <c r="M87" s="44">
        <v>102.66</v>
      </c>
    </row>
    <row r="88" spans="1:13" x14ac:dyDescent="0.25">
      <c r="A88" s="86" t="s">
        <v>349</v>
      </c>
      <c r="B88" s="44">
        <v>1000</v>
      </c>
      <c r="C88" s="44">
        <v>-600</v>
      </c>
      <c r="D88" s="44">
        <v>400</v>
      </c>
      <c r="E88" s="44">
        <v>400</v>
      </c>
      <c r="F88" s="45">
        <v>172.63</v>
      </c>
      <c r="G88" s="44">
        <v>0</v>
      </c>
      <c r="H88" s="44">
        <v>0.3</v>
      </c>
      <c r="I88" s="44">
        <v>172.93</v>
      </c>
      <c r="J88" s="44">
        <v>227.07</v>
      </c>
      <c r="K88" s="44">
        <v>0</v>
      </c>
      <c r="L88" s="44">
        <v>227.07</v>
      </c>
      <c r="M88" s="44">
        <v>45.33</v>
      </c>
    </row>
    <row r="89" spans="1:13" x14ac:dyDescent="0.25">
      <c r="A89" s="86" t="s">
        <v>350</v>
      </c>
      <c r="B89" s="44">
        <v>5000</v>
      </c>
      <c r="C89" s="44">
        <v>-3042</v>
      </c>
      <c r="D89" s="44">
        <v>1958</v>
      </c>
      <c r="E89" s="44">
        <v>1958</v>
      </c>
      <c r="F89" s="45">
        <v>1504.08</v>
      </c>
      <c r="G89" s="44">
        <v>0</v>
      </c>
      <c r="H89" s="44">
        <v>0</v>
      </c>
      <c r="I89" s="44">
        <v>1504.08</v>
      </c>
      <c r="J89" s="44">
        <v>453.92</v>
      </c>
      <c r="K89" s="44">
        <v>0</v>
      </c>
      <c r="L89" s="44">
        <v>453.92</v>
      </c>
      <c r="M89" s="44">
        <v>1027.05</v>
      </c>
    </row>
    <row r="90" spans="1:13" x14ac:dyDescent="0.25">
      <c r="A90" s="86" t="s">
        <v>351</v>
      </c>
      <c r="B90" s="44">
        <v>6000</v>
      </c>
      <c r="C90" s="44">
        <v>-858</v>
      </c>
      <c r="D90" s="44">
        <v>5142</v>
      </c>
      <c r="E90" s="44">
        <v>5142</v>
      </c>
      <c r="F90" s="45">
        <v>4576.5200000000004</v>
      </c>
      <c r="G90" s="44">
        <v>0</v>
      </c>
      <c r="H90" s="44">
        <v>32.979999999999997</v>
      </c>
      <c r="I90" s="44">
        <v>4609.5</v>
      </c>
      <c r="J90" s="44">
        <v>532.5</v>
      </c>
      <c r="K90" s="44">
        <v>0</v>
      </c>
      <c r="L90" s="44">
        <v>532.5</v>
      </c>
      <c r="M90" s="44">
        <v>3433.92</v>
      </c>
    </row>
    <row r="91" spans="1:13" x14ac:dyDescent="0.25">
      <c r="A91" s="86" t="s">
        <v>352</v>
      </c>
      <c r="B91" s="44">
        <v>2500</v>
      </c>
      <c r="C91" s="44">
        <v>-2278</v>
      </c>
      <c r="D91" s="44">
        <v>222</v>
      </c>
      <c r="E91" s="44">
        <v>222</v>
      </c>
      <c r="F91" s="45">
        <v>221.49</v>
      </c>
      <c r="G91" s="44">
        <v>0</v>
      </c>
      <c r="H91" s="44">
        <v>0</v>
      </c>
      <c r="I91" s="44">
        <v>221.49</v>
      </c>
      <c r="J91" s="44">
        <v>0.51</v>
      </c>
      <c r="K91" s="44">
        <v>0</v>
      </c>
      <c r="L91" s="44">
        <v>0.51</v>
      </c>
      <c r="M91" s="44">
        <v>208.93</v>
      </c>
    </row>
    <row r="92" spans="1:13" x14ac:dyDescent="0.25">
      <c r="A92" s="86" t="s">
        <v>353</v>
      </c>
      <c r="B92" s="44">
        <v>6000</v>
      </c>
      <c r="C92" s="44">
        <v>-4101</v>
      </c>
      <c r="D92" s="44">
        <v>1899</v>
      </c>
      <c r="E92" s="44">
        <v>1899</v>
      </c>
      <c r="F92" s="45">
        <v>1134.04</v>
      </c>
      <c r="G92" s="44">
        <v>0</v>
      </c>
      <c r="H92" s="44">
        <v>764.18</v>
      </c>
      <c r="I92" s="44">
        <v>1898.22</v>
      </c>
      <c r="J92" s="44">
        <v>0.78</v>
      </c>
      <c r="K92" s="44">
        <v>0</v>
      </c>
      <c r="L92" s="44">
        <v>0.78</v>
      </c>
      <c r="M92" s="44">
        <v>465.29</v>
      </c>
    </row>
    <row r="93" spans="1:13" x14ac:dyDescent="0.25">
      <c r="A93" s="86" t="s">
        <v>354</v>
      </c>
      <c r="B93" s="66">
        <v>0</v>
      </c>
      <c r="C93" s="44">
        <v>1764</v>
      </c>
      <c r="D93" s="44">
        <v>1764</v>
      </c>
      <c r="E93" s="44">
        <v>1764</v>
      </c>
      <c r="F93" s="45">
        <v>126.63</v>
      </c>
      <c r="G93" s="44">
        <v>0</v>
      </c>
      <c r="H93" s="44">
        <v>1635.04</v>
      </c>
      <c r="I93" s="44">
        <v>1761.67</v>
      </c>
      <c r="J93" s="44">
        <v>2.33</v>
      </c>
      <c r="K93" s="44">
        <v>0</v>
      </c>
      <c r="L93" s="44">
        <v>2.33</v>
      </c>
      <c r="M93" s="44">
        <v>126.63</v>
      </c>
    </row>
    <row r="94" spans="1:13" x14ac:dyDescent="0.25">
      <c r="A94" s="86" t="s">
        <v>355</v>
      </c>
      <c r="B94" s="66">
        <v>0</v>
      </c>
      <c r="C94" s="44">
        <v>434</v>
      </c>
      <c r="D94" s="44">
        <v>434</v>
      </c>
      <c r="E94" s="44">
        <v>434</v>
      </c>
      <c r="F94" s="45">
        <v>433.71</v>
      </c>
      <c r="G94" s="44">
        <v>0</v>
      </c>
      <c r="H94" s="44">
        <v>0.28999999999999998</v>
      </c>
      <c r="I94" s="44">
        <v>434</v>
      </c>
      <c r="J94" s="44">
        <v>0</v>
      </c>
      <c r="K94" s="44">
        <v>0</v>
      </c>
      <c r="L94" s="44">
        <v>0</v>
      </c>
      <c r="M94" s="44">
        <v>433.71</v>
      </c>
    </row>
    <row r="95" spans="1:13" x14ac:dyDescent="0.25">
      <c r="A95" s="86" t="s">
        <v>356</v>
      </c>
      <c r="B95" s="66">
        <v>0</v>
      </c>
      <c r="C95" s="44">
        <v>193</v>
      </c>
      <c r="D95" s="44">
        <v>193</v>
      </c>
      <c r="E95" s="44">
        <v>193</v>
      </c>
      <c r="F95" s="45">
        <v>192.6</v>
      </c>
      <c r="G95" s="44">
        <v>0</v>
      </c>
      <c r="H95" s="44">
        <v>0.4</v>
      </c>
      <c r="I95" s="44">
        <v>193</v>
      </c>
      <c r="J95" s="44">
        <v>0</v>
      </c>
      <c r="K95" s="44">
        <v>0</v>
      </c>
      <c r="L95" s="44">
        <v>0</v>
      </c>
      <c r="M95" s="44">
        <v>192.6</v>
      </c>
    </row>
    <row r="96" spans="1:13" x14ac:dyDescent="0.25">
      <c r="A96" s="86" t="s">
        <v>357</v>
      </c>
      <c r="B96" s="66">
        <v>0</v>
      </c>
      <c r="C96" s="44">
        <v>3</v>
      </c>
      <c r="D96" s="44">
        <v>3</v>
      </c>
      <c r="E96" s="44">
        <v>3</v>
      </c>
      <c r="F96" s="45">
        <v>2.4</v>
      </c>
      <c r="G96" s="44">
        <v>0</v>
      </c>
      <c r="H96" s="44">
        <v>0</v>
      </c>
      <c r="I96" s="44">
        <v>2.4</v>
      </c>
      <c r="J96" s="44">
        <v>0.6</v>
      </c>
      <c r="K96" s="44">
        <v>0</v>
      </c>
      <c r="L96" s="44">
        <v>0.6</v>
      </c>
      <c r="M96" s="44">
        <v>2.4</v>
      </c>
    </row>
    <row r="97" spans="1:13" x14ac:dyDescent="0.25">
      <c r="A97" s="86" t="s">
        <v>358</v>
      </c>
      <c r="B97" s="66">
        <v>0</v>
      </c>
      <c r="C97" s="44">
        <v>434</v>
      </c>
      <c r="D97" s="44">
        <v>434</v>
      </c>
      <c r="E97" s="44">
        <v>434</v>
      </c>
      <c r="F97" s="45">
        <v>433.03</v>
      </c>
      <c r="G97" s="44">
        <v>0</v>
      </c>
      <c r="H97" s="44">
        <v>0.71</v>
      </c>
      <c r="I97" s="44">
        <v>433.74</v>
      </c>
      <c r="J97" s="44">
        <v>0.26</v>
      </c>
      <c r="K97" s="44">
        <v>0</v>
      </c>
      <c r="L97" s="44">
        <v>0.26</v>
      </c>
      <c r="M97" s="44">
        <v>433.03</v>
      </c>
    </row>
    <row r="98" spans="1:13" x14ac:dyDescent="0.25">
      <c r="A98" s="86"/>
      <c r="B98" s="89">
        <f>SUM(B99:B105)</f>
        <v>19402</v>
      </c>
      <c r="C98" s="89">
        <f t="shared" ref="C98:M98" si="3">SUM(C99:C105)</f>
        <v>-821</v>
      </c>
      <c r="D98" s="89">
        <f t="shared" si="3"/>
        <v>18581</v>
      </c>
      <c r="E98" s="89">
        <f t="shared" si="3"/>
        <v>18581</v>
      </c>
      <c r="F98" s="90">
        <f t="shared" si="3"/>
        <v>16590.45</v>
      </c>
      <c r="G98" s="89">
        <f t="shared" si="3"/>
        <v>0</v>
      </c>
      <c r="H98" s="89">
        <f t="shared" si="3"/>
        <v>3</v>
      </c>
      <c r="I98" s="89">
        <f t="shared" si="3"/>
        <v>16593.449999999997</v>
      </c>
      <c r="J98" s="89">
        <f t="shared" si="3"/>
        <v>1987.5500000000002</v>
      </c>
      <c r="K98" s="89">
        <f t="shared" si="3"/>
        <v>0</v>
      </c>
      <c r="L98" s="89">
        <f t="shared" si="3"/>
        <v>1987.5500000000002</v>
      </c>
      <c r="M98" s="89">
        <f t="shared" si="3"/>
        <v>1901.9299999999998</v>
      </c>
    </row>
    <row r="99" spans="1:13" x14ac:dyDescent="0.25">
      <c r="A99" s="86" t="s">
        <v>359</v>
      </c>
      <c r="B99" s="66">
        <v>0</v>
      </c>
      <c r="C99" s="44">
        <v>1</v>
      </c>
      <c r="D99" s="44">
        <v>1</v>
      </c>
      <c r="E99" s="44">
        <v>1</v>
      </c>
      <c r="F99" s="45">
        <v>0</v>
      </c>
      <c r="G99" s="44">
        <v>0</v>
      </c>
      <c r="H99" s="44">
        <v>0.8</v>
      </c>
      <c r="I99" s="44">
        <v>0.8</v>
      </c>
      <c r="J99" s="44">
        <v>0.2</v>
      </c>
      <c r="K99" s="44">
        <v>0</v>
      </c>
      <c r="L99" s="44">
        <v>0.2</v>
      </c>
      <c r="M99" s="66">
        <v>0</v>
      </c>
    </row>
    <row r="100" spans="1:13" x14ac:dyDescent="0.25">
      <c r="A100" s="86" t="s">
        <v>360</v>
      </c>
      <c r="B100" s="44">
        <v>6402</v>
      </c>
      <c r="C100" s="44">
        <v>-6402</v>
      </c>
      <c r="D100" s="44">
        <v>0</v>
      </c>
      <c r="E100" s="44">
        <v>0</v>
      </c>
      <c r="F100" s="52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66">
        <v>0</v>
      </c>
    </row>
    <row r="101" spans="1:13" x14ac:dyDescent="0.25">
      <c r="A101" s="86" t="s">
        <v>361</v>
      </c>
      <c r="B101" s="44">
        <v>1000</v>
      </c>
      <c r="C101" s="44">
        <v>-999</v>
      </c>
      <c r="D101" s="44">
        <v>1</v>
      </c>
      <c r="E101" s="44">
        <v>1</v>
      </c>
      <c r="F101" s="52">
        <v>0</v>
      </c>
      <c r="G101" s="44">
        <v>0</v>
      </c>
      <c r="H101" s="44">
        <v>0.97</v>
      </c>
      <c r="I101" s="44">
        <v>0.97</v>
      </c>
      <c r="J101" s="44">
        <v>0.03</v>
      </c>
      <c r="K101" s="44">
        <v>0</v>
      </c>
      <c r="L101" s="44">
        <v>0.03</v>
      </c>
      <c r="M101" s="66">
        <v>0</v>
      </c>
    </row>
    <row r="102" spans="1:13" x14ac:dyDescent="0.25">
      <c r="A102" s="86" t="s">
        <v>362</v>
      </c>
      <c r="B102" s="44">
        <v>2000</v>
      </c>
      <c r="C102" s="44">
        <v>-1999</v>
      </c>
      <c r="D102" s="44">
        <v>1</v>
      </c>
      <c r="E102" s="44">
        <v>1</v>
      </c>
      <c r="F102" s="45">
        <v>0</v>
      </c>
      <c r="G102" s="44">
        <v>0</v>
      </c>
      <c r="H102" s="44">
        <v>0.03</v>
      </c>
      <c r="I102" s="44">
        <v>0.03</v>
      </c>
      <c r="J102" s="44">
        <v>0.97</v>
      </c>
      <c r="K102" s="44">
        <v>0</v>
      </c>
      <c r="L102" s="44">
        <v>0.97</v>
      </c>
      <c r="M102" s="66">
        <v>0</v>
      </c>
    </row>
    <row r="103" spans="1:13" x14ac:dyDescent="0.25">
      <c r="A103" s="86" t="s">
        <v>363</v>
      </c>
      <c r="B103" s="66">
        <v>0</v>
      </c>
      <c r="C103" s="44">
        <v>7236</v>
      </c>
      <c r="D103" s="44">
        <v>7236</v>
      </c>
      <c r="E103" s="44">
        <v>7236</v>
      </c>
      <c r="F103" s="45">
        <v>6716</v>
      </c>
      <c r="G103" s="44">
        <v>0</v>
      </c>
      <c r="H103" s="44">
        <v>0</v>
      </c>
      <c r="I103" s="44">
        <v>6716</v>
      </c>
      <c r="J103" s="44">
        <v>520</v>
      </c>
      <c r="K103" s="44">
        <v>0</v>
      </c>
      <c r="L103" s="44">
        <v>520</v>
      </c>
      <c r="M103" s="66">
        <v>0</v>
      </c>
    </row>
    <row r="104" spans="1:13" x14ac:dyDescent="0.25">
      <c r="A104" s="86" t="s">
        <v>364</v>
      </c>
      <c r="B104" s="66">
        <v>0</v>
      </c>
      <c r="C104" s="44">
        <v>1542</v>
      </c>
      <c r="D104" s="44">
        <v>1542</v>
      </c>
      <c r="E104" s="44">
        <v>1542</v>
      </c>
      <c r="F104" s="45">
        <v>1540.75</v>
      </c>
      <c r="G104" s="44">
        <v>0</v>
      </c>
      <c r="H104" s="44">
        <v>0.6</v>
      </c>
      <c r="I104" s="44">
        <v>1541.35</v>
      </c>
      <c r="J104" s="44">
        <v>0.65</v>
      </c>
      <c r="K104" s="44">
        <v>0</v>
      </c>
      <c r="L104" s="44">
        <v>0.65</v>
      </c>
      <c r="M104" s="44">
        <v>1219.8</v>
      </c>
    </row>
    <row r="105" spans="1:13" x14ac:dyDescent="0.25">
      <c r="A105" s="86" t="s">
        <v>365</v>
      </c>
      <c r="B105" s="44">
        <v>10000</v>
      </c>
      <c r="C105" s="44">
        <v>-200</v>
      </c>
      <c r="D105" s="44">
        <v>9800</v>
      </c>
      <c r="E105" s="44">
        <v>9800</v>
      </c>
      <c r="F105" s="45">
        <v>8333.7000000000007</v>
      </c>
      <c r="G105" s="44">
        <v>0</v>
      </c>
      <c r="H105" s="44">
        <v>0.6</v>
      </c>
      <c r="I105" s="44">
        <v>8334.2999999999993</v>
      </c>
      <c r="J105" s="44">
        <v>1465.7</v>
      </c>
      <c r="K105" s="44">
        <v>0</v>
      </c>
      <c r="L105" s="44">
        <v>1465.7</v>
      </c>
      <c r="M105" s="44">
        <v>682.13</v>
      </c>
    </row>
    <row r="106" spans="1:13" x14ac:dyDescent="0.25">
      <c r="A106" s="86"/>
      <c r="B106" s="87">
        <f>SUM(B107:B109)</f>
        <v>145500</v>
      </c>
      <c r="C106" s="87">
        <f t="shared" ref="C106:M106" si="4">SUM(C107:C109)</f>
        <v>-142209</v>
      </c>
      <c r="D106" s="87">
        <f t="shared" si="4"/>
        <v>3291</v>
      </c>
      <c r="E106" s="87">
        <f t="shared" si="4"/>
        <v>3291</v>
      </c>
      <c r="F106" s="88">
        <f t="shared" si="4"/>
        <v>350</v>
      </c>
      <c r="G106" s="87">
        <f t="shared" si="4"/>
        <v>0</v>
      </c>
      <c r="H106" s="87">
        <f t="shared" si="4"/>
        <v>0</v>
      </c>
      <c r="I106" s="87">
        <f t="shared" si="4"/>
        <v>350</v>
      </c>
      <c r="J106" s="87">
        <f t="shared" si="4"/>
        <v>2941</v>
      </c>
      <c r="K106" s="87">
        <f t="shared" si="4"/>
        <v>0</v>
      </c>
      <c r="L106" s="87">
        <f t="shared" si="4"/>
        <v>2941</v>
      </c>
      <c r="M106" s="87">
        <f t="shared" si="4"/>
        <v>350</v>
      </c>
    </row>
    <row r="107" spans="1:13" x14ac:dyDescent="0.25">
      <c r="A107" s="86" t="s">
        <v>366</v>
      </c>
      <c r="B107" s="44">
        <v>10000</v>
      </c>
      <c r="C107" s="44">
        <v>-6709</v>
      </c>
      <c r="D107" s="44">
        <v>3291</v>
      </c>
      <c r="E107" s="44">
        <v>3291</v>
      </c>
      <c r="F107" s="45">
        <v>350</v>
      </c>
      <c r="G107" s="44">
        <v>0</v>
      </c>
      <c r="H107" s="44">
        <v>0</v>
      </c>
      <c r="I107" s="44">
        <v>350</v>
      </c>
      <c r="J107" s="44">
        <v>2941</v>
      </c>
      <c r="K107" s="44">
        <v>0</v>
      </c>
      <c r="L107" s="44">
        <v>2941</v>
      </c>
      <c r="M107" s="44">
        <v>350</v>
      </c>
    </row>
    <row r="108" spans="1:13" x14ac:dyDescent="0.25">
      <c r="A108" s="86" t="s">
        <v>367</v>
      </c>
      <c r="B108" s="44">
        <v>5500</v>
      </c>
      <c r="C108" s="44">
        <v>-5500</v>
      </c>
      <c r="D108" s="44">
        <v>0</v>
      </c>
      <c r="E108" s="44">
        <v>0</v>
      </c>
      <c r="F108" s="52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66">
        <v>0</v>
      </c>
    </row>
    <row r="109" spans="1:13" x14ac:dyDescent="0.25">
      <c r="A109" s="91" t="s">
        <v>368</v>
      </c>
      <c r="B109" s="92">
        <v>130000</v>
      </c>
      <c r="C109" s="92">
        <v>-130000</v>
      </c>
      <c r="D109" s="92">
        <v>0</v>
      </c>
      <c r="E109" s="92">
        <v>0</v>
      </c>
      <c r="F109" s="93">
        <v>0</v>
      </c>
      <c r="G109" s="92">
        <v>0</v>
      </c>
      <c r="H109" s="92">
        <v>0</v>
      </c>
      <c r="I109" s="92">
        <v>0</v>
      </c>
      <c r="J109" s="92">
        <v>0</v>
      </c>
      <c r="K109" s="92">
        <v>0</v>
      </c>
      <c r="L109" s="92">
        <v>0</v>
      </c>
      <c r="M109" s="94">
        <v>0</v>
      </c>
    </row>
  </sheetData>
  <mergeCells count="6">
    <mergeCell ref="A1:M1"/>
    <mergeCell ref="A2:M2"/>
    <mergeCell ref="A3:L3"/>
    <mergeCell ref="A4:A6"/>
    <mergeCell ref="C5:C6"/>
    <mergeCell ref="M5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EJEC.10</vt:lpstr>
      <vt:lpstr>Hoja2</vt:lpstr>
      <vt:lpstr>Hoja4</vt:lpstr>
      <vt:lpstr>PORMERIZADO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Vianed Ballesteros</dc:creator>
  <cp:lastModifiedBy>Juan Pablo Rodriguez</cp:lastModifiedBy>
  <cp:lastPrinted>2020-09-14T15:52:39Z</cp:lastPrinted>
  <dcterms:created xsi:type="dcterms:W3CDTF">2020-09-10T19:50:32Z</dcterms:created>
  <dcterms:modified xsi:type="dcterms:W3CDTF">2020-11-16T13:41:27Z</dcterms:modified>
</cp:coreProperties>
</file>